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15600" windowHeight="8190" activeTab="0"/>
  </bookViews>
  <sheets>
    <sheet name="Gateway" sheetId="1" r:id="rId1"/>
    <sheet name="Entry" sheetId="2" r:id="rId2"/>
    <sheet name="HELP" sheetId="3" state="hidden" r:id="rId3"/>
    <sheet name="Data" sheetId="4" r:id="rId4"/>
    <sheet name="Form 10E" sheetId="5" r:id="rId5"/>
    <sheet name="___relief BACK" sheetId="6" state="hidden" r:id="rId6"/>
    <sheet name="___Gr_ salary" sheetId="7" state="hidden" r:id="rId7"/>
    <sheet name="___IT calc" sheetId="8" state="hidden" r:id="rId8"/>
    <sheet name="Calc" sheetId="9" state="hidden" r:id="rId9"/>
    <sheet name="Rates" sheetId="10" r:id="rId10"/>
    <sheet name="About" sheetId="11" r:id="rId11"/>
    <sheet name="Macro" sheetId="12" r:id="rId12"/>
    <sheet name="Sheet1" sheetId="13" r:id="rId13"/>
  </sheets>
  <externalReferences>
    <externalReference r:id="rId16"/>
  </externalReferences>
  <definedNames>
    <definedName name="data">'Calc'!$A$1:$C$31</definedName>
    <definedName name="_xlnm.Print_Area" localSheetId="3">'Data'!$B$2:$O$31</definedName>
    <definedName name="_xlnm.Print_Area" localSheetId="1">'Entry'!$B$10:$M$26</definedName>
    <definedName name="_xlnm.Print_Area" localSheetId="4">'Form 10E'!$B$2:$J$80</definedName>
    <definedName name="_xlnm.Print_Area" localSheetId="2">'HELP'!$B$1:$C$12</definedName>
    <definedName name="_xlnm.Print_Area" localSheetId="9">'Rates'!$B$1:$H$55</definedName>
    <definedName name="_xlnm.Print_Titles" localSheetId="9">'Rates'!$1:$4</definedName>
  </definedNames>
  <calcPr fullCalcOnLoad="1"/>
</workbook>
</file>

<file path=xl/sharedStrings.xml><?xml version="1.0" encoding="utf-8"?>
<sst xmlns="http://schemas.openxmlformats.org/spreadsheetml/2006/main" count="596" uniqueCount="264">
  <si>
    <t>Designation</t>
  </si>
  <si>
    <t>PAN</t>
  </si>
  <si>
    <t>FINANCIAL YEAR</t>
  </si>
  <si>
    <t>2011-12</t>
  </si>
  <si>
    <t>2010-11</t>
  </si>
  <si>
    <t>2009-10</t>
  </si>
  <si>
    <t>Total Income excluding arrears</t>
  </si>
  <si>
    <t>Add: Arrears of salary</t>
  </si>
  <si>
    <t>Total Income</t>
  </si>
  <si>
    <t>Tax on total income</t>
  </si>
  <si>
    <t>Add - Education cess</t>
  </si>
  <si>
    <t>Total tax</t>
  </si>
  <si>
    <t>TOTAL TAX (A)</t>
  </si>
  <si>
    <t>Financial year</t>
  </si>
  <si>
    <t>Male</t>
  </si>
  <si>
    <t>female</t>
  </si>
  <si>
    <t>sr citizen</t>
  </si>
  <si>
    <t>TABLE "A"</t>
  </si>
  <si>
    <t>[See item 7 of Annexure 1]</t>
  </si>
  <si>
    <t>Previous year</t>
  </si>
  <si>
    <t>Total income of the relevent previous year(Rs.)</t>
  </si>
  <si>
    <t>Salary received in arrears or advance relating to the relevent previous year as mentioned in column (1) (Rs.)</t>
  </si>
  <si>
    <t>Total income (as increased by salary received in arrears or advance) of the relevent previous year mentioned in column (1) (Rs.)</t>
  </si>
  <si>
    <t>Tax on total income [as per column (2)-After Rebate and including Edn Cess and Surcharge] (Rs.)</t>
  </si>
  <si>
    <t>Tax on total income[as per column (4) After Rebate and including Edn Cess and Surcharge] (Rs.)</t>
  </si>
  <si>
    <t>Difference in tax [Amount under column (6) minus amount under column  (5)] (Rs.)</t>
  </si>
  <si>
    <t>(1)</t>
  </si>
  <si>
    <t>(2)</t>
  </si>
  <si>
    <t>(3)</t>
  </si>
  <si>
    <t>(4)</t>
  </si>
  <si>
    <t>(5)</t>
  </si>
  <si>
    <t>(6)</t>
  </si>
  <si>
    <t>(7)</t>
  </si>
  <si>
    <t>TOTAL</t>
  </si>
  <si>
    <t>Signature:</t>
  </si>
  <si>
    <t>Name:</t>
  </si>
  <si>
    <t>Designation:</t>
  </si>
  <si>
    <t>Dept:</t>
  </si>
  <si>
    <t>ANNEXURE-I</t>
  </si>
  <si>
    <t>[See item 2 of Form No.10E]</t>
  </si>
  <si>
    <t>Arrears or advance salary</t>
  </si>
  <si>
    <t>Total income (excluding salary received in arrears or advance)</t>
  </si>
  <si>
    <t>Salary received in arrears or advance</t>
  </si>
  <si>
    <t>Total income (as increased by salary received in arrears or advance) [Add item 1 and item 2]</t>
  </si>
  <si>
    <t>Tax on total income [as per item 3]</t>
  </si>
  <si>
    <t>Tax on total income [as per item 1]</t>
  </si>
  <si>
    <t>Tax on salary received in arrears or advance [Difference of item 4 and item 5]</t>
  </si>
  <si>
    <t>Tax computed in accordance with Table "A" [Brought from column 7 of Table A]</t>
  </si>
  <si>
    <t>Relief under Section 89(1) [Indicate difference between the amounts mentioned against item 6 and item 7]</t>
  </si>
  <si>
    <t>FORM NO.10 E</t>
  </si>
  <si>
    <t>[See rule 21AA]</t>
  </si>
  <si>
    <t>Name and address of the employee</t>
  </si>
  <si>
    <t>CUSAT, CUCEK, PULINCUNNOO - 688504</t>
  </si>
  <si>
    <t>Third</t>
  </si>
  <si>
    <t>March</t>
  </si>
  <si>
    <t>Residential status</t>
  </si>
  <si>
    <t>RESIDENT AND ORDINARILY RESIDENT</t>
  </si>
  <si>
    <t>Fourth</t>
  </si>
  <si>
    <t>April</t>
  </si>
  <si>
    <t>Fifth</t>
  </si>
  <si>
    <t>May</t>
  </si>
  <si>
    <t>1 (a)</t>
  </si>
  <si>
    <t>Salary received in arrears or in advance in accordance with the provisions of sub-rule (2) of rule 21A.</t>
  </si>
  <si>
    <t>Sixth</t>
  </si>
  <si>
    <t>June</t>
  </si>
  <si>
    <t>(b)</t>
  </si>
  <si>
    <t>Payment in the nature of gratuity in respect of past services, extending over a period of not less than 5 years in accordance with the provisions of sub-rule (3) of rule 21A.</t>
  </si>
  <si>
    <t>…Nil…</t>
  </si>
  <si>
    <t>Seventh</t>
  </si>
  <si>
    <t>July</t>
  </si>
  <si>
    <t>(c)</t>
  </si>
  <si>
    <t>Eighth</t>
  </si>
  <si>
    <t>August</t>
  </si>
  <si>
    <t>(d)</t>
  </si>
  <si>
    <t>Payment in commutation of pension in accordance with the provisions of sub-rule (5) of rule 21A</t>
  </si>
  <si>
    <t>Ninth</t>
  </si>
  <si>
    <t>September</t>
  </si>
  <si>
    <t>Detailed particulars of payments referred to above may be given in Annexure I,II,IIA,III, or IV as the case may be.</t>
  </si>
  <si>
    <t>Eleventh</t>
  </si>
  <si>
    <t>November</t>
  </si>
  <si>
    <t>Twelfth</t>
  </si>
  <si>
    <t xml:space="preserve"> Signature of the employee</t>
  </si>
  <si>
    <t>Thriteenth</t>
  </si>
  <si>
    <t>December</t>
  </si>
  <si>
    <t>Verification</t>
  </si>
  <si>
    <t>Fourteenth</t>
  </si>
  <si>
    <t>Fifteenth</t>
  </si>
  <si>
    <t>Place: …………………….</t>
  </si>
  <si>
    <t>………………………………………</t>
  </si>
  <si>
    <t>Twentieth</t>
  </si>
  <si>
    <t xml:space="preserve">  Signature of the employee</t>
  </si>
  <si>
    <t>Twenty first</t>
  </si>
  <si>
    <t>Twenty second</t>
  </si>
  <si>
    <t>Twenty third</t>
  </si>
  <si>
    <t>Twenty fourth</t>
  </si>
  <si>
    <t>Twenty eighth</t>
  </si>
  <si>
    <t>Office</t>
  </si>
  <si>
    <t>sr citizen2</t>
  </si>
  <si>
    <t>TAX CALCULATED ON RECEIPT BASIS</t>
  </si>
  <si>
    <t>TAX CALCULATED ON ACCRUAL BASIS</t>
  </si>
  <si>
    <t>TOTAL TAX (B)</t>
  </si>
  <si>
    <t>Sl.No</t>
  </si>
  <si>
    <t>PARTICULARS</t>
  </si>
  <si>
    <t>Amount (Rs)</t>
  </si>
  <si>
    <t>st</t>
  </si>
  <si>
    <t>nd</t>
  </si>
  <si>
    <t>rd</t>
  </si>
  <si>
    <t>th</t>
  </si>
  <si>
    <t>January</t>
  </si>
  <si>
    <t>February</t>
  </si>
  <si>
    <t>October</t>
  </si>
  <si>
    <t>Date:…………..…………</t>
  </si>
  <si>
    <t>Place: ...................................</t>
  </si>
  <si>
    <t>Date : ...................................</t>
  </si>
  <si>
    <t>HELP ON RELIEF CALCULATOR</t>
  </si>
  <si>
    <t>You can fill data only in yellow colured cells.</t>
  </si>
  <si>
    <t xml:space="preserve">Then the relief u/s 89(1) is shown under Part -E. If you have any relief please click on the button given below the Part-E and print Form 10 E, Annexure-1, and Table-A. </t>
  </si>
  <si>
    <t xml:space="preserve">PREVIOUS INCOME TAX RATES </t>
  </si>
  <si>
    <t>Year</t>
  </si>
  <si>
    <t xml:space="preserve">Male </t>
  </si>
  <si>
    <t xml:space="preserve">Female </t>
  </si>
  <si>
    <t xml:space="preserve">Rate </t>
  </si>
  <si>
    <t>Surcharge/Cess</t>
  </si>
  <si>
    <t xml:space="preserve">2005-06 </t>
  </si>
  <si>
    <t xml:space="preserve">Up to Rs 1 Lakh </t>
  </si>
  <si>
    <t xml:space="preserve">Up to Rs.1.35 Lakh </t>
  </si>
  <si>
    <t xml:space="preserve">Up to Rs.1.85 lakhs </t>
  </si>
  <si>
    <t xml:space="preserve">Nil </t>
  </si>
  <si>
    <t>Surcharge @ 10% if Income &gt;Rs. 10 lakh, edu cess @ 2% on IT</t>
  </si>
  <si>
    <t xml:space="preserve">1,00,001 - 1,50,000 </t>
  </si>
  <si>
    <t xml:space="preserve">1,35,000-1,50,000 </t>
  </si>
  <si>
    <t xml:space="preserve">---------- </t>
  </si>
  <si>
    <t xml:space="preserve">1,50,001-2,50,000 </t>
  </si>
  <si>
    <t xml:space="preserve">1,85,001-2,50,000 </t>
  </si>
  <si>
    <t xml:space="preserve">More than Rs.2,50,000 </t>
  </si>
  <si>
    <t xml:space="preserve">2006-07 </t>
  </si>
  <si>
    <t xml:space="preserve">2007-08 </t>
  </si>
  <si>
    <t xml:space="preserve">Up to Rs.1.10 Lakh </t>
  </si>
  <si>
    <t xml:space="preserve">Up to Rs.1.45 Lakh </t>
  </si>
  <si>
    <t xml:space="preserve">Up to Rs.1.95 lakhs </t>
  </si>
  <si>
    <t>Surcharge @ 10% if Income &gt;Rs. 10 lakh, edu cess @ 3% on IT</t>
  </si>
  <si>
    <t xml:space="preserve">1,10,001-1,50,000 </t>
  </si>
  <si>
    <t xml:space="preserve">1,45,001-1,50,000 </t>
  </si>
  <si>
    <t xml:space="preserve">1,95,001-2,50,000 </t>
  </si>
  <si>
    <t xml:space="preserve">2008-09 </t>
  </si>
  <si>
    <t xml:space="preserve">Up to Rs.1.50 lakh </t>
  </si>
  <si>
    <t xml:space="preserve">Up to Rs.1.80 lakh </t>
  </si>
  <si>
    <t xml:space="preserve">Up to Rs.2.25 lakh </t>
  </si>
  <si>
    <t xml:space="preserve">1,50,001-3,00,000 </t>
  </si>
  <si>
    <t xml:space="preserve">1,80,001-3,00,000 </t>
  </si>
  <si>
    <t xml:space="preserve">2,25,001-3,00,000 </t>
  </si>
  <si>
    <t xml:space="preserve">3,00,001-5,00,000 </t>
  </si>
  <si>
    <t xml:space="preserve">More than Rs.5 lakh </t>
  </si>
  <si>
    <t xml:space="preserve">2009-10 </t>
  </si>
  <si>
    <t xml:space="preserve">Up to Rs.1.60 lakh </t>
  </si>
  <si>
    <t xml:space="preserve">Up to Rs.1.90 lakh </t>
  </si>
  <si>
    <t xml:space="preserve">Up to Rs.2.40 lakh </t>
  </si>
  <si>
    <t>Edu cess @ 3% on IT</t>
  </si>
  <si>
    <t xml:space="preserve">1,60,001-3,00,000 </t>
  </si>
  <si>
    <t xml:space="preserve">1,90,001-3,00,000 </t>
  </si>
  <si>
    <t xml:space="preserve">2,40,001-3,00,000 </t>
  </si>
  <si>
    <t xml:space="preserve">2010-11 </t>
  </si>
  <si>
    <t xml:space="preserve">1,60,001-5,00,000 </t>
  </si>
  <si>
    <t xml:space="preserve">1,90,001-5,00,000 </t>
  </si>
  <si>
    <t xml:space="preserve">2,40,001-5,00,000 </t>
  </si>
  <si>
    <t xml:space="preserve">5,00,001-8,00,000 </t>
  </si>
  <si>
    <t xml:space="preserve">More than Rs.8 lakh </t>
  </si>
  <si>
    <t>Payment in the nature of compensation from the employer or former employer at or in connection with termination of employment after continuous service of not less than 3 years or where the unexpired portion of term of employment is also not less than 3 years</t>
  </si>
  <si>
    <t>2012-13</t>
  </si>
  <si>
    <t>www.alrahiman.com</t>
  </si>
  <si>
    <t>Super Senior Citizens</t>
  </si>
  <si>
    <t>Senior Citizens</t>
  </si>
  <si>
    <t xml:space="preserve">2011-12 </t>
  </si>
  <si>
    <t xml:space="preserve">2012-13 </t>
  </si>
  <si>
    <t>Up to Rs. 1,80,000</t>
  </si>
  <si>
    <t xml:space="preserve">Up to Rs. 1,90,000 </t>
  </si>
  <si>
    <t xml:space="preserve">1,80,001-5,00,000 </t>
  </si>
  <si>
    <t xml:space="preserve">Up to Rs. 2,50,000 </t>
  </si>
  <si>
    <t xml:space="preserve">2,50,001-5,00,000 </t>
  </si>
  <si>
    <t>Up to Rs. 2,00,000</t>
  </si>
  <si>
    <t>Up to Rs. 2,50,000</t>
  </si>
  <si>
    <t>Up to Rs. 5,00,000</t>
  </si>
  <si>
    <t xml:space="preserve">2,00,001-5,00,000 </t>
  </si>
  <si>
    <t xml:space="preserve">5,00,001-10,00,000 </t>
  </si>
  <si>
    <t>5,00,001-10,00,00</t>
  </si>
  <si>
    <t xml:space="preserve">More than Rs.10 lakh </t>
  </si>
  <si>
    <t>2013-14</t>
  </si>
  <si>
    <t>Permanent Account Number</t>
  </si>
  <si>
    <t>Tax after Rebate</t>
  </si>
  <si>
    <t>NA</t>
  </si>
  <si>
    <t xml:space="preserve">2013-14 </t>
  </si>
  <si>
    <r>
      <t>The main page of the Relief Calculator has divided in to</t>
    </r>
    <r>
      <rPr>
        <b/>
        <sz val="12"/>
        <color indexed="17"/>
        <rFont val="Calibri"/>
        <family val="2"/>
      </rPr>
      <t xml:space="preserve"> 5 parts</t>
    </r>
    <r>
      <rPr>
        <sz val="12"/>
        <rFont val="Calibri"/>
        <family val="2"/>
      </rPr>
      <t xml:space="preserve"> from PART-A to PART E.
You have to </t>
    </r>
    <r>
      <rPr>
        <b/>
        <sz val="12"/>
        <color indexed="10"/>
        <rFont val="Calibri"/>
        <family val="2"/>
      </rPr>
      <t>enter data only in Part A and Part B</t>
    </r>
    <r>
      <rPr>
        <sz val="12"/>
        <rFont val="Calibri"/>
        <family val="2"/>
      </rPr>
      <t>. The calculations in the other parts are automated.</t>
    </r>
  </si>
  <si>
    <r>
      <t xml:space="preserve">While entering data in Part A, </t>
    </r>
    <r>
      <rPr>
        <b/>
        <sz val="12"/>
        <color indexed="10"/>
        <rFont val="Calibri"/>
        <family val="2"/>
      </rPr>
      <t>don't  forget to select the appropriate category</t>
    </r>
    <r>
      <rPr>
        <sz val="12"/>
        <rFont val="Calibri"/>
        <family val="2"/>
      </rPr>
      <t>. Otherwise the calculations will not take effect</t>
    </r>
  </si>
  <si>
    <r>
      <t xml:space="preserve">The </t>
    </r>
    <r>
      <rPr>
        <b/>
        <sz val="12"/>
        <color indexed="10"/>
        <rFont val="Calibri"/>
        <family val="2"/>
      </rPr>
      <t>Relief Calculator</t>
    </r>
    <r>
      <rPr>
        <sz val="12"/>
        <rFont val="Calibri"/>
        <family val="2"/>
      </rPr>
      <t xml:space="preserve"> is designed to reduce the burden of additional tax due to the receipt of ARRER SALARIES. This will help to calculate Relief u/s 89(1) and to print </t>
    </r>
    <r>
      <rPr>
        <b/>
        <sz val="12"/>
        <color indexed="10"/>
        <rFont val="Calibri"/>
        <family val="2"/>
      </rPr>
      <t>Form10 E</t>
    </r>
    <r>
      <rPr>
        <b/>
        <sz val="12"/>
        <rFont val="Calibri"/>
        <family val="2"/>
      </rPr>
      <t>,</t>
    </r>
    <r>
      <rPr>
        <b/>
        <sz val="12"/>
        <color indexed="17"/>
        <rFont val="Calibri"/>
        <family val="2"/>
      </rPr>
      <t xml:space="preserve"> Annexure</t>
    </r>
    <r>
      <rPr>
        <b/>
        <sz val="12"/>
        <rFont val="Calibri"/>
        <family val="2"/>
      </rPr>
      <t xml:space="preserve"> and</t>
    </r>
    <r>
      <rPr>
        <b/>
        <sz val="12"/>
        <color indexed="60"/>
        <rFont val="Calibri"/>
        <family val="2"/>
      </rPr>
      <t xml:space="preserve"> Table A</t>
    </r>
    <r>
      <rPr>
        <b/>
        <sz val="12"/>
        <rFont val="Calibri"/>
        <family val="2"/>
      </rPr>
      <t xml:space="preserve"> </t>
    </r>
    <r>
      <rPr>
        <sz val="12"/>
        <rFont val="Calibri"/>
        <family val="2"/>
      </rPr>
      <t xml:space="preserve">which is to be attached with the income tax statements. Provision is provided to calculate relief on arrears received for the year </t>
    </r>
    <r>
      <rPr>
        <b/>
        <sz val="12"/>
        <color indexed="17"/>
        <rFont val="Calibri"/>
        <family val="2"/>
      </rPr>
      <t xml:space="preserve">2009-10 </t>
    </r>
    <r>
      <rPr>
        <sz val="12"/>
        <rFont val="Calibri"/>
        <family val="2"/>
      </rPr>
      <t>onwards</t>
    </r>
  </si>
  <si>
    <t xml:space="preserve">This relief will be benefitted those employees, whose total income is not reached at taxable limit in the previous years and has to pay tax in this year.Those, who are already paid taxes in the previous years, will not be benefitted, in normal cases. </t>
  </si>
  <si>
    <r>
      <t>In Part B, there are three rows. 
In first row, you should enter the Total Taxable Income of the relevent years. Total Income means  income from all sources and after all deductions like section 80C,80CC,80D,80G ....80U etc. The figures of the Total Income of the previous years should be verified with the copies of Income Tax Statments of those years.</t>
    </r>
    <r>
      <rPr>
        <sz val="12"/>
        <color indexed="30"/>
        <rFont val="Calibri"/>
        <family val="2"/>
      </rPr>
      <t xml:space="preserve"> N</t>
    </r>
    <r>
      <rPr>
        <b/>
        <sz val="12"/>
        <color indexed="30"/>
        <rFont val="Calibri"/>
        <family val="2"/>
      </rPr>
      <t>o modifications are allowed to those reported taxable incomes</t>
    </r>
    <r>
      <rPr>
        <sz val="12"/>
        <color indexed="30"/>
        <rFont val="Calibri"/>
        <family val="2"/>
      </rPr>
      <t xml:space="preserve">
</t>
    </r>
  </si>
  <si>
    <r>
      <rPr>
        <b/>
        <sz val="12"/>
        <color indexed="10"/>
        <rFont val="Calibri"/>
        <family val="2"/>
      </rPr>
      <t>While entering details of back years, remember to fill only the details of years to which arrears are applicable</t>
    </r>
    <r>
      <rPr>
        <sz val="12"/>
        <rFont val="Calibri"/>
        <family val="2"/>
      </rPr>
      <t>. Leave the remaining columns blank. Eg. If you have received arrears of salary for the period 2011-12 and 2012-13, only the details of these two columns are to be filled. Leave the remaining columns as blank</t>
    </r>
  </si>
  <si>
    <r>
      <t xml:space="preserve">In the second row, you should </t>
    </r>
    <r>
      <rPr>
        <b/>
        <sz val="12"/>
        <color indexed="17"/>
        <rFont val="Calibri"/>
        <family val="2"/>
      </rPr>
      <t>split the total arrear salary received to concerned years</t>
    </r>
    <r>
      <rPr>
        <sz val="12"/>
        <rFont val="Calibri"/>
        <family val="2"/>
      </rPr>
      <t xml:space="preserve"> and insert in the appropriate colums (No matter, whether the arrear is merged to PF or received in Cash). You can use</t>
    </r>
    <r>
      <rPr>
        <b/>
        <sz val="12"/>
        <color indexed="10"/>
        <rFont val="Calibri"/>
        <family val="2"/>
      </rPr>
      <t xml:space="preserve"> Arrear Splitter</t>
    </r>
    <r>
      <rPr>
        <sz val="12"/>
        <rFont val="Calibri"/>
        <family val="2"/>
      </rPr>
      <t xml:space="preserve"> available at </t>
    </r>
    <r>
      <rPr>
        <b/>
        <sz val="12"/>
        <color indexed="40"/>
        <rFont val="Calibri"/>
        <family val="2"/>
      </rPr>
      <t>www.alrahiman.com</t>
    </r>
    <r>
      <rPr>
        <sz val="12"/>
        <rFont val="Calibri"/>
        <family val="2"/>
      </rPr>
      <t xml:space="preserve"> to easily split the arrears. Due-Drawn Statements of Arrear Salary should be with you to split the arrears of salary
The total of arrear salary may be automatically shown on the third row. </t>
    </r>
  </si>
  <si>
    <t>Then insert the amount of Relief u/s 89(1) to the relevent columns of your Income Tax Statements and deduct it from Total Tax calculated on the income including arrears.</t>
  </si>
  <si>
    <t>2014-15</t>
  </si>
  <si>
    <t xml:space="preserve">  ..www.alrahiman.com....</t>
  </si>
  <si>
    <t>A maximum rebate of Rs. 2000 is allowed if Total Income does not exceed Rs.5 Lakhs</t>
  </si>
  <si>
    <t>Up to Rs. 3,00,000</t>
  </si>
  <si>
    <t>DATA ENTRY</t>
  </si>
  <si>
    <t>Total</t>
  </si>
  <si>
    <t xml:space="preserve"> Grand Total  of Arrear Received</t>
  </si>
  <si>
    <t>Your Name</t>
  </si>
  <si>
    <t>Name of Office</t>
  </si>
  <si>
    <t>Select Category</t>
  </si>
  <si>
    <t>2014 - 15</t>
  </si>
  <si>
    <t>2013 - 14</t>
  </si>
  <si>
    <t>2012 - 13</t>
  </si>
  <si>
    <t>2011 - 12</t>
  </si>
  <si>
    <t>2010 - 11</t>
  </si>
  <si>
    <t>2009 - 10</t>
  </si>
  <si>
    <t>Total Income Reported</t>
  </si>
  <si>
    <t>Years</t>
  </si>
  <si>
    <t>Step 1   - Enter your personal Details</t>
  </si>
  <si>
    <t xml:space="preserve"> www.alrahiman.com</t>
  </si>
  <si>
    <t>HOW TO ENABLE MACROS IN EXCEL</t>
  </si>
  <si>
    <t>MS Office - 2007 or higher versions</t>
  </si>
  <si>
    <t>Click on MS Office Button (Available at Left Top part of Excel Window</t>
  </si>
  <si>
    <r>
      <t>Click on  '</t>
    </r>
    <r>
      <rPr>
        <b/>
        <sz val="11"/>
        <color indexed="8"/>
        <rFont val="Calibri"/>
        <family val="2"/>
      </rPr>
      <t>Excel Options</t>
    </r>
    <r>
      <rPr>
        <sz val="10"/>
        <rFont val="Arial"/>
        <family val="2"/>
      </rPr>
      <t>'</t>
    </r>
  </si>
  <si>
    <r>
      <t>Click on  '</t>
    </r>
    <r>
      <rPr>
        <b/>
        <sz val="11"/>
        <color indexed="8"/>
        <rFont val="Calibri"/>
        <family val="2"/>
      </rPr>
      <t>Trust Centre</t>
    </r>
    <r>
      <rPr>
        <sz val="10"/>
        <rFont val="Arial"/>
        <family val="2"/>
      </rPr>
      <t>'</t>
    </r>
  </si>
  <si>
    <r>
      <t>Click on  '</t>
    </r>
    <r>
      <rPr>
        <b/>
        <sz val="11"/>
        <color indexed="8"/>
        <rFont val="Calibri"/>
        <family val="2"/>
      </rPr>
      <t>Trust Centre Settings'</t>
    </r>
  </si>
  <si>
    <t>Click on  'Macro Settings'</t>
  </si>
  <si>
    <t>Tick the 4th option (ie. Eanbale all macros…..)</t>
  </si>
  <si>
    <t>Click 'OK' Buttonn</t>
  </si>
  <si>
    <r>
      <t>Then '</t>
    </r>
    <r>
      <rPr>
        <b/>
        <sz val="11"/>
        <color indexed="10"/>
        <rFont val="Calibri"/>
        <family val="2"/>
      </rPr>
      <t>Close</t>
    </r>
    <r>
      <rPr>
        <sz val="10"/>
        <rFont val="Arial"/>
        <family val="2"/>
      </rPr>
      <t>' and '</t>
    </r>
    <r>
      <rPr>
        <b/>
        <sz val="11"/>
        <color indexed="10"/>
        <rFont val="Calibri"/>
        <family val="2"/>
      </rPr>
      <t>Restart</t>
    </r>
    <r>
      <rPr>
        <sz val="10"/>
        <rFont val="Arial"/>
        <family val="2"/>
      </rPr>
      <t>" Miscrosoft Excel</t>
    </r>
  </si>
  <si>
    <t>MS Office - 2003 or older version</t>
  </si>
  <si>
    <r>
      <t>Go to '</t>
    </r>
    <r>
      <rPr>
        <b/>
        <sz val="11"/>
        <color indexed="8"/>
        <rFont val="Calibri"/>
        <family val="2"/>
      </rPr>
      <t>Tools</t>
    </r>
    <r>
      <rPr>
        <sz val="10"/>
        <rFont val="Arial"/>
        <family val="2"/>
      </rPr>
      <t>' menu</t>
    </r>
  </si>
  <si>
    <r>
      <t>Click on  '</t>
    </r>
    <r>
      <rPr>
        <b/>
        <sz val="11"/>
        <color indexed="8"/>
        <rFont val="Calibri"/>
        <family val="2"/>
      </rPr>
      <t>Macros</t>
    </r>
    <r>
      <rPr>
        <sz val="10"/>
        <rFont val="Arial"/>
        <family val="2"/>
      </rPr>
      <t>' menu</t>
    </r>
  </si>
  <si>
    <r>
      <t>Click on  '</t>
    </r>
    <r>
      <rPr>
        <b/>
        <sz val="11"/>
        <color indexed="8"/>
        <rFont val="Calibri"/>
        <family val="2"/>
      </rPr>
      <t>Securities</t>
    </r>
    <r>
      <rPr>
        <sz val="10"/>
        <rFont val="Arial"/>
        <family val="2"/>
      </rPr>
      <t>' menu</t>
    </r>
  </si>
  <si>
    <t>Select the last option ie, Low (Not Recommended)</t>
  </si>
  <si>
    <t>Press 'OK'</t>
  </si>
  <si>
    <t>But it is highly recommended to use MS Office 2007 or higher version</t>
  </si>
  <si>
    <t>Total income means, income after all deductions. ie the amount on which tax is calculated</t>
  </si>
  <si>
    <t>Calculation of Relief u/s 89(1)</t>
  </si>
  <si>
    <r>
      <rPr>
        <b/>
        <sz val="14"/>
        <rFont val="Arial"/>
        <family val="2"/>
      </rPr>
      <t>Relief U/S 89(1)               ie Total Tax (A) - Total Tax (B)</t>
    </r>
  </si>
  <si>
    <t>(This form is only for your reference, not to be submitted along with the Income Tax Statements)</t>
  </si>
  <si>
    <r>
      <t xml:space="preserve">Step 2   - Enter Arrear Details </t>
    </r>
    <r>
      <rPr>
        <sz val="12"/>
        <color indexed="10"/>
        <rFont val="Calibri"/>
        <family val="2"/>
      </rPr>
      <t xml:space="preserve"> (Fill this with the help of Due-Drawn statement of Arrear Bill)</t>
    </r>
  </si>
  <si>
    <r>
      <t>Step 3   - Enter Total Income Details of the years given in</t>
    </r>
    <r>
      <rPr>
        <b/>
        <sz val="16"/>
        <color indexed="10"/>
        <rFont val="Calibri"/>
        <family val="2"/>
      </rPr>
      <t xml:space="preserve"> red</t>
    </r>
    <r>
      <rPr>
        <b/>
        <sz val="16"/>
        <color indexed="40"/>
        <rFont val="Calibri"/>
        <family val="2"/>
      </rPr>
      <t xml:space="preserve"> colours below</t>
    </r>
  </si>
  <si>
    <t>Finished ........ Go Back and take Print outs</t>
  </si>
  <si>
    <t>2015-16</t>
  </si>
  <si>
    <t>2015 - 16</t>
  </si>
  <si>
    <t>Edu cess @ 3% on IT, Surcharge @12%, if income &gt; 1 Crore</t>
  </si>
  <si>
    <t>2016-17</t>
  </si>
  <si>
    <t>Particulars of income referred to in rule 21A of the Income-tax Rules, 1962,during the previous year relevant to assessment year 2017-18(Rs.)</t>
  </si>
  <si>
    <t>A maximum rebate of Rs. 5000 is allowed if Total Income does not exceed Rs.5 Lakhs</t>
  </si>
  <si>
    <t>2017-18</t>
  </si>
  <si>
    <t>The remaining years should be filled with with the help of Copy of Form 16/Statement of those years. It should be exactly the same figure as reported in those income tax statements</t>
  </si>
  <si>
    <t>Less Rebate u/s 87A</t>
  </si>
  <si>
    <t>A maximum rebate of Rs. 2500 is allowed if Total Income does not exceed Rs.3.5 Lakhs</t>
  </si>
  <si>
    <t>2018-19</t>
  </si>
  <si>
    <t>Health &amp; Education cess @ 4% on IT, Surcharge @12%, if income &gt; 1 Crore</t>
  </si>
  <si>
    <t>Std Dedction Rs.40,000 &amp; A maximum rebate of Rs. 2500 is allowed if Total Income does not exceed Rs.3.5 Lakhs</t>
  </si>
  <si>
    <t>Name :</t>
  </si>
  <si>
    <t>2019-20</t>
  </si>
  <si>
    <t>Details of Salary Arrears Received in the year 2019-20</t>
  </si>
  <si>
    <r>
      <t xml:space="preserve">In </t>
    </r>
    <r>
      <rPr>
        <b/>
        <sz val="14"/>
        <color indexed="10"/>
        <rFont val="Calibri"/>
        <family val="2"/>
      </rPr>
      <t xml:space="preserve">2019-20 </t>
    </r>
    <r>
      <rPr>
        <sz val="14"/>
        <color indexed="30"/>
        <rFont val="Calibri"/>
        <family val="2"/>
      </rPr>
      <t>enter the Taxable Income calculated (</t>
    </r>
    <r>
      <rPr>
        <sz val="14"/>
        <color indexed="10"/>
        <rFont val="Calibri"/>
        <family val="2"/>
      </rPr>
      <t>after entering total arrears received</t>
    </r>
    <r>
      <rPr>
        <sz val="14"/>
        <color indexed="30"/>
        <rFont val="Calibri"/>
        <family val="2"/>
      </rPr>
      <t>)  in the Easy Tax / Anticipatory Income Tax Statement   (ie amount comes towards '</t>
    </r>
    <r>
      <rPr>
        <b/>
        <sz val="14"/>
        <color indexed="10"/>
        <rFont val="Calibri"/>
        <family val="2"/>
      </rPr>
      <t>Net Taxable Income</t>
    </r>
    <r>
      <rPr>
        <sz val="14"/>
        <color indexed="30"/>
        <rFont val="Calibri"/>
        <family val="2"/>
      </rPr>
      <t>')</t>
    </r>
  </si>
  <si>
    <t>Form for furnishing particulars of income under section 192(2A) for the year ending 31 st March, 2020 for claiming relief under section 89(1) by a Government servant or an employee in a Company, Co-operative society, Local authority ,University, Institution, Association or Body</t>
  </si>
  <si>
    <t>Yearly break up of Arrear received in the year 2019-20</t>
  </si>
  <si>
    <t>Std Dedction Rs.50,000 &amp; A maximum rebate of Rs. 12500 is allowed if Total Income does not exceed Rs.5 Lakhs</t>
  </si>
  <si>
    <t>Version: 20.01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</si>
</sst>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m\-yy;@"/>
  </numFmts>
  <fonts count="151">
    <font>
      <sz val="10"/>
      <name val="Arial"/>
      <family val="2"/>
    </font>
    <font>
      <sz val="11"/>
      <color indexed="8"/>
      <name val="Calibri"/>
      <family val="2"/>
    </font>
    <font>
      <b/>
      <sz val="12"/>
      <name val="Arial"/>
      <family val="2"/>
    </font>
    <font>
      <b/>
      <sz val="10"/>
      <name val="Arial"/>
      <family val="2"/>
    </font>
    <font>
      <sz val="10"/>
      <color indexed="9"/>
      <name val="Arial"/>
      <family val="2"/>
    </font>
    <font>
      <sz val="10"/>
      <name val="Times New Roman"/>
      <family val="1"/>
    </font>
    <font>
      <b/>
      <u val="single"/>
      <sz val="12"/>
      <name val="Times New Roman"/>
      <family val="1"/>
    </font>
    <font>
      <b/>
      <sz val="10"/>
      <name val="Times New Roman"/>
      <family val="1"/>
    </font>
    <font>
      <sz val="9"/>
      <name val="Times New Roman"/>
      <family val="1"/>
    </font>
    <font>
      <b/>
      <sz val="8"/>
      <name val="Times New Roman"/>
      <family val="1"/>
    </font>
    <font>
      <b/>
      <sz val="10"/>
      <color indexed="12"/>
      <name val="Arial"/>
      <family val="2"/>
    </font>
    <font>
      <i/>
      <sz val="10"/>
      <name val="Times New Roman"/>
      <family val="1"/>
    </font>
    <font>
      <b/>
      <sz val="11"/>
      <name val="Times New Roman"/>
      <family val="1"/>
    </font>
    <font>
      <b/>
      <sz val="8"/>
      <name val="Arial"/>
      <family val="2"/>
    </font>
    <font>
      <b/>
      <sz val="11"/>
      <name val="Arial"/>
      <family val="2"/>
    </font>
    <font>
      <sz val="11"/>
      <name val="Times New Roman"/>
      <family val="1"/>
    </font>
    <font>
      <i/>
      <sz val="11"/>
      <name val="Times New Roman"/>
      <family val="1"/>
    </font>
    <font>
      <b/>
      <u val="single"/>
      <sz val="14"/>
      <name val="Times New Roman"/>
      <family val="1"/>
    </font>
    <font>
      <sz val="11"/>
      <name val="Arial"/>
      <family val="2"/>
    </font>
    <font>
      <sz val="12"/>
      <name val="Calibri"/>
      <family val="2"/>
    </font>
    <font>
      <b/>
      <sz val="12"/>
      <color indexed="10"/>
      <name val="Calibri"/>
      <family val="2"/>
    </font>
    <font>
      <b/>
      <sz val="12"/>
      <color indexed="17"/>
      <name val="Calibri"/>
      <family val="2"/>
    </font>
    <font>
      <sz val="12"/>
      <color indexed="30"/>
      <name val="Calibri"/>
      <family val="2"/>
    </font>
    <font>
      <b/>
      <sz val="12"/>
      <color indexed="30"/>
      <name val="Calibri"/>
      <family val="2"/>
    </font>
    <font>
      <b/>
      <sz val="12"/>
      <color indexed="40"/>
      <name val="Calibri"/>
      <family val="2"/>
    </font>
    <font>
      <b/>
      <sz val="12"/>
      <name val="Calibri"/>
      <family val="2"/>
    </font>
    <font>
      <b/>
      <sz val="12"/>
      <color indexed="60"/>
      <name val="Calibri"/>
      <family val="2"/>
    </font>
    <font>
      <u val="single"/>
      <sz val="8"/>
      <name val="Arial"/>
      <family val="2"/>
    </font>
    <font>
      <b/>
      <sz val="11"/>
      <color indexed="8"/>
      <name val="Calibri"/>
      <family val="2"/>
    </font>
    <font>
      <b/>
      <sz val="11"/>
      <color indexed="10"/>
      <name val="Calibri"/>
      <family val="2"/>
    </font>
    <font>
      <b/>
      <sz val="14"/>
      <name val="Arial"/>
      <family val="2"/>
    </font>
    <font>
      <b/>
      <sz val="18"/>
      <name val="Arial"/>
      <family val="2"/>
    </font>
    <font>
      <sz val="12"/>
      <name val="Arial"/>
      <family val="2"/>
    </font>
    <font>
      <b/>
      <sz val="16"/>
      <color indexed="40"/>
      <name val="Calibri"/>
      <family val="2"/>
    </font>
    <font>
      <b/>
      <sz val="16"/>
      <color indexed="10"/>
      <name val="Calibri"/>
      <family val="2"/>
    </font>
    <font>
      <sz val="14"/>
      <name val="Arial"/>
      <family val="2"/>
    </font>
    <font>
      <b/>
      <sz val="16"/>
      <name val="Arial"/>
      <family val="2"/>
    </font>
    <font>
      <u val="single"/>
      <sz val="10"/>
      <name val="Arial"/>
      <family val="2"/>
    </font>
    <font>
      <sz val="12"/>
      <color indexed="10"/>
      <name val="Calibri"/>
      <family val="2"/>
    </font>
    <font>
      <b/>
      <sz val="9"/>
      <name val="Arial"/>
      <family val="2"/>
    </font>
    <font>
      <sz val="14"/>
      <color indexed="30"/>
      <name val="Calibri"/>
      <family val="2"/>
    </font>
    <font>
      <b/>
      <sz val="14"/>
      <color indexed="10"/>
      <name val="Calibri"/>
      <family val="2"/>
    </font>
    <font>
      <sz val="14"/>
      <color indexed="10"/>
      <name val="Calibri"/>
      <family val="2"/>
    </font>
    <font>
      <u val="single"/>
      <sz val="11"/>
      <name val="Arial"/>
      <family val="2"/>
    </font>
    <font>
      <b/>
      <sz val="2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4"/>
      <color indexed="8"/>
      <name val="Arial Black"/>
      <family val="2"/>
    </font>
    <font>
      <sz val="10"/>
      <color indexed="8"/>
      <name val="Calibri"/>
      <family val="2"/>
    </font>
    <font>
      <sz val="10"/>
      <color indexed="10"/>
      <name val="Calibri"/>
      <family val="2"/>
    </font>
    <font>
      <b/>
      <sz val="11"/>
      <color indexed="40"/>
      <name val="Calibri"/>
      <family val="2"/>
    </font>
    <font>
      <b/>
      <sz val="14"/>
      <color indexed="9"/>
      <name val="Arial"/>
      <family val="2"/>
    </font>
    <font>
      <b/>
      <sz val="16"/>
      <color indexed="17"/>
      <name val="Calibri"/>
      <family val="2"/>
    </font>
    <font>
      <sz val="20"/>
      <color indexed="40"/>
      <name val="Calibri"/>
      <family val="2"/>
    </font>
    <font>
      <b/>
      <u val="single"/>
      <sz val="16"/>
      <color indexed="17"/>
      <name val="Calibri"/>
      <family val="2"/>
    </font>
    <font>
      <b/>
      <sz val="12"/>
      <color indexed="8"/>
      <name val="Calibri"/>
      <family val="2"/>
    </font>
    <font>
      <b/>
      <sz val="24"/>
      <color indexed="40"/>
      <name val="Calibri"/>
      <family val="2"/>
    </font>
    <font>
      <b/>
      <sz val="11"/>
      <name val="Calibri"/>
      <family val="2"/>
    </font>
    <font>
      <sz val="10"/>
      <name val="Calibri"/>
      <family val="2"/>
    </font>
    <font>
      <b/>
      <sz val="10"/>
      <name val="Calibri"/>
      <family val="2"/>
    </font>
    <font>
      <b/>
      <sz val="14"/>
      <color indexed="16"/>
      <name val="Calibri"/>
      <family val="2"/>
    </font>
    <font>
      <b/>
      <sz val="14"/>
      <color indexed="9"/>
      <name val="Calibri"/>
      <family val="2"/>
    </font>
    <font>
      <b/>
      <sz val="20"/>
      <color indexed="8"/>
      <name val="Calibri"/>
      <family val="2"/>
    </font>
    <font>
      <b/>
      <sz val="14"/>
      <color indexed="8"/>
      <name val="Arial"/>
      <family val="2"/>
    </font>
    <font>
      <b/>
      <sz val="12"/>
      <color indexed="57"/>
      <name val="Arial"/>
      <family val="2"/>
    </font>
    <font>
      <sz val="16"/>
      <color indexed="8"/>
      <name val="Arial"/>
      <family val="2"/>
    </font>
    <font>
      <b/>
      <sz val="14"/>
      <color indexed="17"/>
      <name val="Arial"/>
      <family val="2"/>
    </font>
    <font>
      <b/>
      <sz val="14"/>
      <name val="Calibri"/>
      <family val="2"/>
    </font>
    <font>
      <b/>
      <sz val="16"/>
      <color indexed="9"/>
      <name val="Arial"/>
      <family val="2"/>
    </font>
    <font>
      <b/>
      <sz val="18"/>
      <color indexed="9"/>
      <name val="Arial"/>
      <family val="2"/>
    </font>
    <font>
      <b/>
      <sz val="10"/>
      <color indexed="30"/>
      <name val="Arial"/>
      <family val="2"/>
    </font>
    <font>
      <b/>
      <sz val="16"/>
      <color indexed="8"/>
      <name val="Calibri"/>
      <family val="2"/>
    </font>
    <font>
      <u val="single"/>
      <sz val="14"/>
      <color indexed="26"/>
      <name val="Arial"/>
      <family val="2"/>
    </font>
    <font>
      <b/>
      <sz val="14"/>
      <color indexed="26"/>
      <name val="Calibri"/>
      <family val="2"/>
    </font>
    <font>
      <b/>
      <sz val="14"/>
      <color indexed="30"/>
      <name val="Calibri"/>
      <family val="2"/>
    </font>
    <font>
      <sz val="14"/>
      <color indexed="9"/>
      <name val="Calibri"/>
      <family val="2"/>
    </font>
    <font>
      <sz val="14"/>
      <name val="Calibri"/>
      <family val="2"/>
    </font>
    <font>
      <sz val="8"/>
      <name val="Tahoma"/>
      <family val="2"/>
    </font>
    <font>
      <b/>
      <sz val="14"/>
      <color indexed="8"/>
      <name val="Calibri"/>
      <family val="0"/>
    </font>
    <font>
      <b/>
      <sz val="28"/>
      <color indexed="8"/>
      <name val="Calibri"/>
      <family val="0"/>
    </font>
    <font>
      <b/>
      <sz val="20"/>
      <color indexed="9"/>
      <name val="Calibri"/>
      <family val="0"/>
    </font>
    <font>
      <b/>
      <i/>
      <sz val="48"/>
      <color indexed="10"/>
      <name val="Calibri"/>
      <family val="0"/>
    </font>
    <font>
      <sz val="14"/>
      <color indexed="43"/>
      <name val="Calibri"/>
      <family val="0"/>
    </font>
    <font>
      <b/>
      <sz val="12"/>
      <color indexed="16"/>
      <name val="Calibri"/>
      <family val="0"/>
    </font>
    <font>
      <b/>
      <sz val="18"/>
      <color indexed="3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Arial Black"/>
      <family val="2"/>
    </font>
    <font>
      <sz val="10"/>
      <color theme="1"/>
      <name val="Calibri"/>
      <family val="2"/>
    </font>
    <font>
      <sz val="10"/>
      <color rgb="FFFF0000"/>
      <name val="Calibri"/>
      <family val="2"/>
    </font>
    <font>
      <b/>
      <sz val="11"/>
      <color rgb="FF00B0F0"/>
      <name val="Calibri"/>
      <family val="2"/>
    </font>
    <font>
      <b/>
      <sz val="14"/>
      <color theme="0"/>
      <name val="Arial"/>
      <family val="2"/>
    </font>
    <font>
      <b/>
      <sz val="16"/>
      <color rgb="FF00B050"/>
      <name val="Calibri"/>
      <family val="2"/>
    </font>
    <font>
      <sz val="20"/>
      <color rgb="FF00B0F0"/>
      <name val="Calibri"/>
      <family val="2"/>
    </font>
    <font>
      <b/>
      <sz val="16"/>
      <color rgb="FF00B0F0"/>
      <name val="Calibri"/>
      <family val="2"/>
    </font>
    <font>
      <b/>
      <u val="single"/>
      <sz val="16"/>
      <color rgb="FF00B050"/>
      <name val="Calibri"/>
      <family val="2"/>
    </font>
    <font>
      <b/>
      <sz val="12"/>
      <color theme="1"/>
      <name val="Calibri"/>
      <family val="2"/>
    </font>
    <font>
      <b/>
      <sz val="14"/>
      <color rgb="FFFF0000"/>
      <name val="Calibri"/>
      <family val="2"/>
    </font>
    <font>
      <sz val="10"/>
      <color theme="0"/>
      <name val="Arial"/>
      <family val="2"/>
    </font>
    <font>
      <b/>
      <sz val="24"/>
      <color rgb="FF00B0F0"/>
      <name val="Calibri"/>
      <family val="2"/>
    </font>
    <font>
      <b/>
      <sz val="14"/>
      <color theme="5" tint="-0.4999699890613556"/>
      <name val="Calibri"/>
      <family val="2"/>
    </font>
    <font>
      <b/>
      <sz val="14"/>
      <color theme="1"/>
      <name val="Arial"/>
      <family val="2"/>
    </font>
    <font>
      <b/>
      <sz val="16"/>
      <color rgb="FFFF0000"/>
      <name val="Calibri"/>
      <family val="2"/>
    </font>
    <font>
      <b/>
      <sz val="12"/>
      <color theme="6" tint="-0.24997000396251678"/>
      <name val="Arial"/>
      <family val="2"/>
    </font>
    <font>
      <b/>
      <sz val="14"/>
      <color rgb="FF00B050"/>
      <name val="Arial"/>
      <family val="2"/>
    </font>
    <font>
      <sz val="16"/>
      <color theme="1"/>
      <name val="Arial"/>
      <family val="2"/>
    </font>
    <font>
      <sz val="14"/>
      <color rgb="FF0070C0"/>
      <name val="Calibri"/>
      <family val="2"/>
    </font>
    <font>
      <b/>
      <sz val="14"/>
      <color theme="0"/>
      <name val="Calibri"/>
      <family val="2"/>
    </font>
    <font>
      <b/>
      <sz val="20"/>
      <color theme="1"/>
      <name val="Calibri"/>
      <family val="2"/>
    </font>
    <font>
      <b/>
      <sz val="16"/>
      <color theme="0"/>
      <name val="Arial"/>
      <family val="2"/>
    </font>
    <font>
      <b/>
      <sz val="18"/>
      <color theme="0"/>
      <name val="Arial"/>
      <family val="2"/>
    </font>
    <font>
      <b/>
      <sz val="16"/>
      <color theme="1"/>
      <name val="Calibri"/>
      <family val="2"/>
    </font>
    <font>
      <u val="single"/>
      <sz val="14"/>
      <color theme="2"/>
      <name val="Arial"/>
      <family val="2"/>
    </font>
    <font>
      <b/>
      <sz val="14"/>
      <color theme="2"/>
      <name val="Calibri"/>
      <family val="2"/>
    </font>
    <font>
      <b/>
      <sz val="10"/>
      <color rgb="FF0070C0"/>
      <name val="Arial"/>
      <family val="2"/>
    </font>
    <font>
      <b/>
      <sz val="14"/>
      <color rgb="FF0070C0"/>
      <name val="Calibri"/>
      <family val="2"/>
    </font>
    <font>
      <sz val="14"/>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8"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bottom style="thin">
        <color indexed="8"/>
      </bottom>
    </border>
    <border>
      <left/>
      <right/>
      <top style="thin"/>
      <bottom style="thin"/>
    </border>
    <border>
      <left style="thin">
        <color indexed="8"/>
      </left>
      <right style="thin">
        <color indexed="8"/>
      </right>
      <top/>
      <bottom style="thin">
        <color indexed="8"/>
      </bottom>
    </border>
    <border>
      <left style="thin">
        <color indexed="8"/>
      </left>
      <right>
        <color indexed="63"/>
      </right>
      <top style="thin">
        <color indexed="8"/>
      </top>
      <bottom/>
    </border>
    <border>
      <left/>
      <right/>
      <top>
        <color indexed="63"/>
      </top>
      <bottom style="medium"/>
    </border>
    <border>
      <left style="thin"/>
      <right style="thin"/>
      <top style="thin"/>
      <bottom>
        <color indexed="63"/>
      </bottom>
    </border>
    <border>
      <left style="medium"/>
      <right>
        <color indexed="63"/>
      </right>
      <top style="medium"/>
      <bottom style="medium"/>
    </border>
    <border>
      <left style="thin">
        <color indexed="8"/>
      </left>
      <right style="medium"/>
      <top>
        <color indexed="63"/>
      </top>
      <bottom style="medium"/>
    </border>
    <border>
      <left style="thin"/>
      <right style="medium"/>
      <top style="thin"/>
      <bottom style="medium"/>
    </border>
    <border>
      <left style="thin"/>
      <right style="medium"/>
      <top style="thin"/>
      <bottom style="thin"/>
    </border>
    <border>
      <left/>
      <right style="thin">
        <color indexed="8"/>
      </right>
      <top style="thin">
        <color indexed="8"/>
      </top>
      <bottom/>
    </border>
    <border>
      <left style="thin">
        <color indexed="8"/>
      </left>
      <right style="medium"/>
      <top style="thin">
        <color indexed="8"/>
      </top>
      <bottom/>
    </border>
    <border>
      <left/>
      <right style="thin"/>
      <top style="thin"/>
      <bottom style="thin"/>
    </border>
    <border>
      <left style="thin">
        <color indexed="8"/>
      </left>
      <right style="thin">
        <color indexed="8"/>
      </right>
      <top>
        <color indexed="63"/>
      </top>
      <bottom/>
    </border>
    <border>
      <left style="thin"/>
      <right/>
      <top style="thin"/>
      <bottom style="thin"/>
    </border>
    <border>
      <left style="thin"/>
      <right>
        <color indexed="63"/>
      </right>
      <top>
        <color indexed="63"/>
      </top>
      <bottom>
        <color indexed="63"/>
      </bottom>
    </border>
    <border>
      <left/>
      <right/>
      <top style="medium"/>
      <bottom style="medium"/>
    </border>
    <border>
      <left>
        <color indexed="63"/>
      </left>
      <right style="medium"/>
      <top style="medium"/>
      <bottom style="medium"/>
    </border>
    <border>
      <left>
        <color indexed="63"/>
      </left>
      <right>
        <color indexed="63"/>
      </right>
      <top>
        <color indexed="63"/>
      </top>
      <bottom style="thin"/>
    </border>
    <border>
      <left/>
      <right style="thin"/>
      <top/>
      <bottom/>
    </border>
    <border>
      <left>
        <color indexed="63"/>
      </left>
      <right>
        <color indexed="63"/>
      </right>
      <top style="medium"/>
      <bottom>
        <color indexed="63"/>
      </bottom>
    </border>
    <border>
      <left style="medium"/>
      <right style="thin"/>
      <top style="thin"/>
      <bottom style="thin"/>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border>
    <border>
      <left/>
      <right/>
      <top style="thin">
        <color indexed="8"/>
      </top>
      <bottom/>
    </border>
    <border>
      <left style="medium"/>
      <right/>
      <top>
        <color indexed="63"/>
      </top>
      <bottom style="medium"/>
    </border>
    <border>
      <left style="thin">
        <color indexed="8"/>
      </left>
      <right/>
      <top style="medium"/>
      <bottom style="medium"/>
    </border>
    <border>
      <left style="thin"/>
      <right/>
      <top style="medium"/>
      <bottom style="medium"/>
    </border>
    <border>
      <left style="medium"/>
      <right style="thin"/>
      <top style="thin"/>
      <bottom style="medium"/>
    </border>
    <border>
      <left style="thin"/>
      <right style="thin"/>
      <top style="thin"/>
      <bottom style="medium"/>
    </border>
    <border>
      <left style="medium"/>
      <right/>
      <top style="medium"/>
      <bottom>
        <color indexed="63"/>
      </bottom>
    </border>
    <border>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21">
    <xf numFmtId="0" fontId="0" fillId="0" borderId="0" xfId="0" applyAlignment="1">
      <alignment/>
    </xf>
    <xf numFmtId="0" fontId="0" fillId="0" borderId="0" xfId="0" applyNumberFormat="1" applyFill="1" applyBorder="1" applyAlignment="1" applyProtection="1">
      <alignment/>
      <protection/>
    </xf>
    <xf numFmtId="0" fontId="2" fillId="0" borderId="0" xfId="0" applyFont="1" applyAlignment="1">
      <alignment horizontal="center" wrapText="1"/>
    </xf>
    <xf numFmtId="0" fontId="0" fillId="0" borderId="0" xfId="0" applyAlignment="1">
      <alignment wrapText="1"/>
    </xf>
    <xf numFmtId="1" fontId="0" fillId="0" borderId="0" xfId="0" applyNumberFormat="1" applyAlignment="1">
      <alignment horizontal="right" wrapText="1"/>
    </xf>
    <xf numFmtId="0" fontId="0" fillId="0" borderId="0" xfId="0" applyFont="1" applyAlignment="1">
      <alignment wrapText="1"/>
    </xf>
    <xf numFmtId="1" fontId="0" fillId="0" borderId="0" xfId="0" applyNumberFormat="1" applyFont="1" applyAlignment="1">
      <alignment horizontal="right" wrapText="1"/>
    </xf>
    <xf numFmtId="0" fontId="5" fillId="0" borderId="0" xfId="0" applyFont="1" applyBorder="1" applyAlignment="1">
      <alignment/>
    </xf>
    <xf numFmtId="0" fontId="7" fillId="0" borderId="10" xfId="0" applyFont="1" applyBorder="1" applyAlignment="1">
      <alignment horizontal="center" vertical="top" wrapText="1"/>
    </xf>
    <xf numFmtId="0" fontId="7" fillId="0" borderId="10" xfId="0" applyFont="1" applyBorder="1" applyAlignment="1">
      <alignment horizontal="left" vertical="top" wrapText="1"/>
    </xf>
    <xf numFmtId="49" fontId="7" fillId="0" borderId="10" xfId="0" applyNumberFormat="1" applyFont="1" applyBorder="1" applyAlignment="1">
      <alignment horizontal="center" vertical="center"/>
    </xf>
    <xf numFmtId="0" fontId="5" fillId="0" borderId="0" xfId="0" applyFont="1" applyBorder="1" applyAlignment="1">
      <alignment vertical="center"/>
    </xf>
    <xf numFmtId="0" fontId="0" fillId="33" borderId="0" xfId="0" applyFont="1" applyFill="1" applyBorder="1" applyAlignment="1">
      <alignment horizontal="right" vertical="center" indent="1"/>
    </xf>
    <xf numFmtId="0" fontId="0" fillId="0" borderId="0" xfId="0" applyAlignment="1">
      <alignment horizontal="right" vertical="center" indent="1"/>
    </xf>
    <xf numFmtId="1" fontId="4" fillId="0" borderId="0" xfId="0" applyNumberFormat="1" applyFont="1" applyAlignment="1">
      <alignment horizontal="right" vertical="center" indent="1"/>
    </xf>
    <xf numFmtId="0" fontId="0" fillId="0" borderId="0" xfId="0" applyFont="1" applyAlignment="1">
      <alignment horizontal="right" vertical="center" wrapText="1" indent="1"/>
    </xf>
    <xf numFmtId="1" fontId="0" fillId="0" borderId="0" xfId="0" applyNumberFormat="1" applyFont="1" applyAlignment="1">
      <alignment horizontal="right" vertical="center" wrapText="1" indent="1"/>
    </xf>
    <xf numFmtId="3" fontId="5" fillId="0" borderId="10" xfId="0" applyNumberFormat="1" applyFont="1" applyBorder="1" applyAlignment="1" applyProtection="1">
      <alignment horizontal="right" vertical="center" indent="1"/>
      <protection hidden="1"/>
    </xf>
    <xf numFmtId="0" fontId="5" fillId="0" borderId="10" xfId="0" applyFont="1" applyFill="1" applyBorder="1" applyAlignment="1" applyProtection="1">
      <alignment horizontal="right" vertical="center" indent="1"/>
      <protection hidden="1"/>
    </xf>
    <xf numFmtId="3" fontId="5" fillId="0" borderId="11" xfId="0" applyNumberFormat="1" applyFont="1" applyBorder="1" applyAlignment="1" applyProtection="1">
      <alignment horizontal="right" vertical="center" indent="1"/>
      <protection hidden="1"/>
    </xf>
    <xf numFmtId="0" fontId="5" fillId="0" borderId="11" xfId="0" applyFont="1" applyFill="1" applyBorder="1" applyAlignment="1" applyProtection="1">
      <alignment horizontal="right" vertical="center" indent="1"/>
      <protection hidden="1"/>
    </xf>
    <xf numFmtId="0" fontId="5" fillId="0" borderId="11" xfId="0" applyFont="1" applyBorder="1" applyAlignment="1" applyProtection="1">
      <alignment horizontal="right" vertical="center" indent="1"/>
      <protection hidden="1"/>
    </xf>
    <xf numFmtId="0" fontId="7" fillId="0" borderId="12" xfId="0" applyFont="1" applyBorder="1" applyAlignment="1">
      <alignment horizontal="right" vertical="center" indent="1"/>
    </xf>
    <xf numFmtId="3" fontId="7" fillId="0" borderId="12" xfId="0" applyNumberFormat="1" applyFont="1" applyBorder="1" applyAlignment="1" applyProtection="1">
      <alignment horizontal="right" vertical="center" indent="1"/>
      <protection hidden="1"/>
    </xf>
    <xf numFmtId="0" fontId="0" fillId="0" borderId="0" xfId="0" applyNumberFormat="1" applyAlignment="1">
      <alignment/>
    </xf>
    <xf numFmtId="0" fontId="0" fillId="34" borderId="0" xfId="0" applyNumberFormat="1" applyFill="1" applyAlignment="1">
      <alignment vertical="center"/>
    </xf>
    <xf numFmtId="0" fontId="0" fillId="0" borderId="0" xfId="0" applyNumberFormat="1" applyAlignment="1">
      <alignment vertical="center"/>
    </xf>
    <xf numFmtId="0" fontId="0" fillId="34" borderId="0" xfId="0" applyNumberFormat="1" applyFill="1" applyAlignment="1">
      <alignment/>
    </xf>
    <xf numFmtId="0" fontId="13" fillId="34" borderId="0" xfId="0" applyNumberFormat="1" applyFont="1" applyFill="1" applyAlignment="1">
      <alignment/>
    </xf>
    <xf numFmtId="0" fontId="5" fillId="0" borderId="0" xfId="0" applyNumberFormat="1" applyFont="1" applyBorder="1" applyAlignment="1">
      <alignment/>
    </xf>
    <xf numFmtId="0" fontId="7" fillId="0" borderId="0" xfId="0" applyNumberFormat="1" applyFont="1" applyBorder="1" applyAlignment="1" applyProtection="1">
      <alignment horizontal="left"/>
      <protection hidden="1"/>
    </xf>
    <xf numFmtId="0" fontId="5" fillId="0" borderId="0" xfId="0" applyNumberFormat="1" applyFont="1" applyBorder="1" applyAlignment="1">
      <alignment/>
    </xf>
    <xf numFmtId="0" fontId="13" fillId="34" borderId="0" xfId="0" applyNumberFormat="1" applyFont="1" applyFill="1" applyAlignment="1">
      <alignment/>
    </xf>
    <xf numFmtId="0" fontId="0" fillId="0" borderId="0" xfId="0" applyNumberFormat="1" applyBorder="1" applyAlignment="1">
      <alignment/>
    </xf>
    <xf numFmtId="0" fontId="10" fillId="0" borderId="0" xfId="0" applyNumberFormat="1" applyFont="1" applyAlignment="1">
      <alignment/>
    </xf>
    <xf numFmtId="0" fontId="13" fillId="34" borderId="0" xfId="0" applyNumberFormat="1" applyFont="1" applyFill="1" applyAlignment="1">
      <alignment vertical="center"/>
    </xf>
    <xf numFmtId="0" fontId="5" fillId="34" borderId="0" xfId="0" applyNumberFormat="1" applyFont="1" applyFill="1" applyAlignment="1">
      <alignment vertical="center"/>
    </xf>
    <xf numFmtId="0" fontId="5" fillId="0" borderId="13" xfId="0" applyFont="1" applyBorder="1" applyAlignment="1">
      <alignment vertical="center" wrapText="1"/>
    </xf>
    <xf numFmtId="0" fontId="13" fillId="34" borderId="0" xfId="0" applyNumberFormat="1" applyFont="1" applyFill="1" applyAlignment="1">
      <alignment horizontal="center" vertical="center"/>
    </xf>
    <xf numFmtId="0"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wrapText="1" indent="1"/>
    </xf>
    <xf numFmtId="0" fontId="5" fillId="0" borderId="12" xfId="0" applyNumberFormat="1" applyFont="1" applyBorder="1" applyAlignment="1">
      <alignment horizontal="right" vertical="center" indent="2"/>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5" fillId="0" borderId="12" xfId="0" applyNumberFormat="1" applyFont="1" applyBorder="1" applyAlignment="1">
      <alignment horizontal="right" vertical="center" indent="2"/>
    </xf>
    <xf numFmtId="0" fontId="0" fillId="0" borderId="0" xfId="0" applyAlignment="1">
      <alignment horizontal="center"/>
    </xf>
    <xf numFmtId="0" fontId="3" fillId="0" borderId="12" xfId="0" applyNumberFormat="1" applyFont="1" applyBorder="1" applyAlignment="1">
      <alignment horizontal="center" vertical="center"/>
    </xf>
    <xf numFmtId="0" fontId="3" fillId="34" borderId="0" xfId="0" applyNumberFormat="1" applyFont="1" applyFill="1" applyAlignment="1">
      <alignment horizontal="center" vertical="center"/>
    </xf>
    <xf numFmtId="0" fontId="3" fillId="0" borderId="0" xfId="0" applyNumberFormat="1" applyFont="1" applyAlignment="1">
      <alignment horizontal="center" vertical="center"/>
    </xf>
    <xf numFmtId="0" fontId="15" fillId="0" borderId="12" xfId="0" applyFont="1" applyBorder="1" applyAlignment="1">
      <alignment horizontal="center" vertical="center"/>
    </xf>
    <xf numFmtId="3" fontId="15" fillId="0" borderId="12" xfId="0" applyNumberFormat="1" applyFont="1" applyBorder="1" applyAlignment="1" applyProtection="1">
      <alignment horizontal="right" vertical="center" indent="1"/>
      <protection hidden="1"/>
    </xf>
    <xf numFmtId="3" fontId="15" fillId="0" borderId="12" xfId="0" applyNumberFormat="1" applyFont="1" applyFill="1" applyBorder="1" applyAlignment="1" applyProtection="1">
      <alignment horizontal="right" vertical="center" indent="1" shrinkToFit="1"/>
      <protection hidden="1"/>
    </xf>
    <xf numFmtId="3" fontId="12" fillId="0" borderId="12" xfId="0" applyNumberFormat="1" applyFont="1" applyBorder="1" applyAlignment="1" applyProtection="1">
      <alignment horizontal="right" vertical="center" indent="1"/>
      <protection hidden="1"/>
    </xf>
    <xf numFmtId="0" fontId="5" fillId="0" borderId="0" xfId="0" applyNumberFormat="1" applyFont="1" applyBorder="1" applyAlignment="1">
      <alignment horizontal="left" vertical="center" indent="1"/>
    </xf>
    <xf numFmtId="0" fontId="0" fillId="0" borderId="0" xfId="0" applyNumberFormat="1" applyAlignment="1">
      <alignment horizontal="left" vertical="center" indent="1"/>
    </xf>
    <xf numFmtId="1" fontId="3" fillId="0" borderId="0" xfId="0" applyNumberFormat="1" applyFont="1" applyAlignment="1">
      <alignment horizontal="left" vertical="center" indent="1"/>
    </xf>
    <xf numFmtId="0" fontId="3" fillId="0" borderId="0" xfId="0" applyNumberFormat="1" applyFont="1" applyAlignment="1">
      <alignment horizontal="left" vertical="center" indent="1"/>
    </xf>
    <xf numFmtId="0" fontId="7" fillId="0" borderId="0" xfId="0" applyFont="1" applyBorder="1" applyAlignment="1">
      <alignment horizontal="right" vertical="center" indent="1"/>
    </xf>
    <xf numFmtId="3" fontId="7" fillId="0" borderId="0" xfId="0" applyNumberFormat="1" applyFont="1" applyBorder="1" applyAlignment="1" applyProtection="1">
      <alignment horizontal="right" vertical="center" indent="1"/>
      <protection hidden="1"/>
    </xf>
    <xf numFmtId="0" fontId="0" fillId="0" borderId="0" xfId="0" applyFont="1" applyAlignment="1">
      <alignment/>
    </xf>
    <xf numFmtId="0" fontId="9" fillId="0" borderId="0" xfId="0" applyFont="1" applyBorder="1" applyAlignment="1" applyProtection="1">
      <alignment/>
      <protection hidden="1"/>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center" vertical="center"/>
    </xf>
    <xf numFmtId="0" fontId="105" fillId="35" borderId="12" xfId="0" applyFont="1" applyFill="1" applyBorder="1" applyAlignment="1">
      <alignment horizontal="center" vertical="center"/>
    </xf>
    <xf numFmtId="0" fontId="102" fillId="35" borderId="12" xfId="0" applyFont="1" applyFill="1" applyBorder="1" applyAlignment="1">
      <alignment horizontal="center" vertical="center"/>
    </xf>
    <xf numFmtId="0" fontId="120" fillId="4" borderId="12" xfId="0" applyFont="1" applyFill="1" applyBorder="1" applyAlignment="1">
      <alignment horizontal="left" vertical="center" indent="1"/>
    </xf>
    <xf numFmtId="0" fontId="120" fillId="4" borderId="12" xfId="0" applyFont="1" applyFill="1" applyBorder="1" applyAlignment="1">
      <alignment horizontal="center" vertical="center"/>
    </xf>
    <xf numFmtId="9" fontId="120" fillId="4" borderId="12" xfId="0" applyNumberFormat="1" applyFont="1" applyFill="1" applyBorder="1" applyAlignment="1">
      <alignment horizontal="center" vertical="center"/>
    </xf>
    <xf numFmtId="0" fontId="120" fillId="36" borderId="14" xfId="0" applyFont="1" applyFill="1" applyBorder="1" applyAlignment="1">
      <alignment horizontal="left" vertical="center" indent="1"/>
    </xf>
    <xf numFmtId="9" fontId="120" fillId="36" borderId="14" xfId="0" applyNumberFormat="1" applyFont="1" applyFill="1" applyBorder="1" applyAlignment="1">
      <alignment horizontal="center" vertical="center"/>
    </xf>
    <xf numFmtId="0" fontId="120" fillId="36" borderId="14" xfId="0" applyFont="1" applyFill="1" applyBorder="1" applyAlignment="1">
      <alignment horizontal="center" vertical="center" wrapText="1"/>
    </xf>
    <xf numFmtId="1" fontId="15" fillId="0" borderId="12" xfId="0" applyNumberFormat="1" applyFont="1" applyBorder="1" applyAlignment="1" applyProtection="1">
      <alignment horizontal="right" vertical="center" indent="2"/>
      <protection hidden="1"/>
    </xf>
    <xf numFmtId="0" fontId="0" fillId="0" borderId="0" xfId="0" applyAlignment="1" applyProtection="1">
      <alignment vertical="center"/>
      <protection locked="0"/>
    </xf>
    <xf numFmtId="0" fontId="121" fillId="36" borderId="14" xfId="0" applyFont="1" applyFill="1" applyBorder="1" applyAlignment="1">
      <alignment horizontal="center" vertical="center" textRotation="90"/>
    </xf>
    <xf numFmtId="0" fontId="121" fillId="0" borderId="0" xfId="0" applyFont="1" applyAlignment="1">
      <alignment/>
    </xf>
    <xf numFmtId="0" fontId="19" fillId="0" borderId="12" xfId="0" applyFont="1" applyBorder="1" applyAlignment="1">
      <alignment horizontal="center" vertical="center" wrapText="1"/>
    </xf>
    <xf numFmtId="0" fontId="19" fillId="0" borderId="12" xfId="0" applyFont="1" applyBorder="1" applyAlignment="1">
      <alignment horizontal="justify" vertical="center" wrapText="1"/>
    </xf>
    <xf numFmtId="0" fontId="19" fillId="0" borderId="12" xfId="0" applyFont="1" applyBorder="1" applyAlignment="1">
      <alignment horizontal="center" vertical="center"/>
    </xf>
    <xf numFmtId="0" fontId="62" fillId="0" borderId="15" xfId="0" applyFont="1" applyBorder="1" applyAlignment="1">
      <alignment horizontal="justify" vertical="center" wrapText="1"/>
    </xf>
    <xf numFmtId="0" fontId="62" fillId="0" borderId="10" xfId="0" applyFont="1" applyBorder="1" applyAlignment="1">
      <alignment horizontal="justify" vertical="center" wrapText="1"/>
    </xf>
    <xf numFmtId="0" fontId="0" fillId="4" borderId="0" xfId="0" applyFill="1" applyAlignment="1">
      <alignment/>
    </xf>
    <xf numFmtId="0" fontId="0" fillId="4" borderId="0" xfId="0" applyFill="1" applyBorder="1" applyAlignment="1">
      <alignment/>
    </xf>
    <xf numFmtId="0" fontId="122" fillId="4" borderId="0" xfId="0" applyFont="1" applyFill="1" applyBorder="1" applyAlignment="1">
      <alignment/>
    </xf>
    <xf numFmtId="0" fontId="123" fillId="4" borderId="0" xfId="0" applyFont="1" applyFill="1" applyBorder="1" applyAlignment="1">
      <alignment/>
    </xf>
    <xf numFmtId="0" fontId="124" fillId="4" borderId="0" xfId="0" applyFont="1" applyFill="1" applyBorder="1" applyAlignment="1">
      <alignment/>
    </xf>
    <xf numFmtId="0" fontId="125" fillId="36" borderId="0" xfId="0" applyFont="1" applyFill="1" applyBorder="1" applyAlignment="1">
      <alignment horizontal="center" vertical="center" textRotation="90"/>
    </xf>
    <xf numFmtId="180" fontId="7" fillId="0" borderId="0" xfId="0" applyNumberFormat="1" applyFont="1" applyBorder="1" applyAlignment="1" applyProtection="1">
      <alignment/>
      <protection hidden="1"/>
    </xf>
    <xf numFmtId="0" fontId="126" fillId="0" borderId="0" xfId="53" applyFont="1" applyAlignment="1" applyProtection="1">
      <alignment horizontal="center" vertical="center" shrinkToFit="1"/>
      <protection/>
    </xf>
    <xf numFmtId="0" fontId="127" fillId="0" borderId="0" xfId="0" applyFont="1" applyAlignment="1">
      <alignment horizontal="right"/>
    </xf>
    <xf numFmtId="0" fontId="118" fillId="2" borderId="12" xfId="0" applyFont="1" applyFill="1" applyBorder="1" applyAlignment="1" applyProtection="1">
      <alignment horizontal="right" vertical="center" shrinkToFit="1"/>
      <protection locked="0"/>
    </xf>
    <xf numFmtId="0" fontId="118" fillId="37" borderId="12" xfId="0" applyFont="1" applyFill="1" applyBorder="1" applyAlignment="1" applyProtection="1">
      <alignment horizontal="right" vertical="center" shrinkToFit="1"/>
      <protection locked="0"/>
    </xf>
    <xf numFmtId="0" fontId="118" fillId="38" borderId="12" xfId="0" applyFont="1" applyFill="1" applyBorder="1" applyAlignment="1" applyProtection="1">
      <alignment horizontal="right" vertical="center" shrinkToFit="1"/>
      <protection locked="0"/>
    </xf>
    <xf numFmtId="0" fontId="118" fillId="10" borderId="12" xfId="0" applyFont="1" applyFill="1" applyBorder="1" applyAlignment="1" applyProtection="1">
      <alignment horizontal="right" vertical="center" shrinkToFit="1"/>
      <protection locked="0"/>
    </xf>
    <xf numFmtId="0" fontId="118" fillId="4" borderId="12" xfId="0" applyFont="1" applyFill="1" applyBorder="1" applyAlignment="1" applyProtection="1">
      <alignment horizontal="right" vertical="center" shrinkToFit="1"/>
      <protection locked="0"/>
    </xf>
    <xf numFmtId="0" fontId="118" fillId="39" borderId="12" xfId="0" applyFont="1" applyFill="1" applyBorder="1" applyAlignment="1" applyProtection="1">
      <alignment horizontal="right" vertical="center" shrinkToFit="1"/>
      <protection locked="0"/>
    </xf>
    <xf numFmtId="0" fontId="128" fillId="0" borderId="0" xfId="53" applyFont="1" applyAlignment="1" applyProtection="1">
      <alignment horizontal="left" vertical="center" shrinkToFit="1"/>
      <protection/>
    </xf>
    <xf numFmtId="0" fontId="129" fillId="0" borderId="0" xfId="53" applyFont="1" applyAlignment="1" applyProtection="1">
      <alignment horizontal="center" vertical="top" shrinkToFit="1"/>
      <protection/>
    </xf>
    <xf numFmtId="17" fontId="0" fillId="36" borderId="0" xfId="0" applyNumberFormat="1" applyFont="1" applyFill="1" applyAlignment="1">
      <alignment horizontal="center" vertical="center" shrinkToFit="1"/>
    </xf>
    <xf numFmtId="0" fontId="0" fillId="36" borderId="0" xfId="0" applyFont="1" applyFill="1" applyAlignment="1">
      <alignment horizontal="center" vertical="center" shrinkToFit="1"/>
    </xf>
    <xf numFmtId="0" fontId="3" fillId="0" borderId="0" xfId="0" applyFont="1" applyAlignment="1">
      <alignment/>
    </xf>
    <xf numFmtId="0" fontId="0" fillId="0" borderId="0" xfId="0" applyAlignment="1" applyProtection="1">
      <alignment/>
      <protection/>
    </xf>
    <xf numFmtId="0" fontId="0" fillId="0" borderId="0" xfId="0" applyAlignment="1" applyProtection="1">
      <alignment vertical="center"/>
      <protection/>
    </xf>
    <xf numFmtId="0" fontId="130" fillId="0" borderId="0" xfId="0" applyFont="1" applyAlignment="1" applyProtection="1">
      <alignment horizontal="center" vertical="center"/>
      <protection/>
    </xf>
    <xf numFmtId="17" fontId="118" fillId="2" borderId="12" xfId="0" applyNumberFormat="1" applyFont="1" applyFill="1" applyBorder="1" applyAlignment="1" applyProtection="1">
      <alignment horizontal="center" vertical="center" shrinkToFit="1"/>
      <protection/>
    </xf>
    <xf numFmtId="17" fontId="118" fillId="37" borderId="12" xfId="0" applyNumberFormat="1" applyFont="1" applyFill="1" applyBorder="1" applyAlignment="1" applyProtection="1">
      <alignment horizontal="center" vertical="center" shrinkToFit="1"/>
      <protection/>
    </xf>
    <xf numFmtId="17" fontId="118" fillId="38" borderId="12" xfId="0" applyNumberFormat="1" applyFont="1" applyFill="1" applyBorder="1" applyAlignment="1" applyProtection="1">
      <alignment horizontal="center" vertical="center" shrinkToFit="1"/>
      <protection/>
    </xf>
    <xf numFmtId="17" fontId="118" fillId="10" borderId="12" xfId="0" applyNumberFormat="1" applyFont="1" applyFill="1" applyBorder="1" applyAlignment="1" applyProtection="1">
      <alignment horizontal="center" vertical="center" shrinkToFit="1"/>
      <protection/>
    </xf>
    <xf numFmtId="17" fontId="118" fillId="4" borderId="12" xfId="0" applyNumberFormat="1" applyFont="1" applyFill="1" applyBorder="1" applyAlignment="1" applyProtection="1">
      <alignment horizontal="center" vertical="center" shrinkToFit="1"/>
      <protection/>
    </xf>
    <xf numFmtId="17" fontId="118" fillId="39" borderId="12" xfId="0" applyNumberFormat="1" applyFont="1" applyFill="1" applyBorder="1" applyAlignment="1" applyProtection="1">
      <alignment horizontal="center" vertical="center" shrinkToFit="1"/>
      <protection/>
    </xf>
    <xf numFmtId="0" fontId="131" fillId="2" borderId="12" xfId="0" applyFont="1" applyFill="1" applyBorder="1" applyAlignment="1" applyProtection="1">
      <alignment horizontal="right" vertical="center" shrinkToFit="1"/>
      <protection/>
    </xf>
    <xf numFmtId="17" fontId="0" fillId="0" borderId="0" xfId="0" applyNumberFormat="1" applyAlignment="1" applyProtection="1">
      <alignment horizontal="center" vertical="center" shrinkToFit="1"/>
      <protection/>
    </xf>
    <xf numFmtId="0" fontId="0" fillId="0" borderId="0" xfId="0" applyAlignment="1" applyProtection="1">
      <alignment horizontal="center" vertical="center" shrinkToFit="1"/>
      <protection/>
    </xf>
    <xf numFmtId="0" fontId="128" fillId="0" borderId="0" xfId="0" applyFont="1" applyAlignment="1" applyProtection="1">
      <alignment horizontal="center" shrinkToFit="1"/>
      <protection/>
    </xf>
    <xf numFmtId="0" fontId="35" fillId="0" borderId="0" xfId="0" applyFont="1" applyAlignment="1" applyProtection="1">
      <alignment vertical="center"/>
      <protection/>
    </xf>
    <xf numFmtId="0" fontId="0" fillId="0" borderId="0" xfId="0" applyAlignment="1" applyProtection="1">
      <alignment horizontal="center" shrinkToFit="1"/>
      <protection/>
    </xf>
    <xf numFmtId="0" fontId="128" fillId="0" borderId="0" xfId="0" applyFont="1" applyAlignment="1" applyProtection="1">
      <alignment horizontal="center" shrinkToFit="1"/>
      <protection/>
    </xf>
    <xf numFmtId="0" fontId="118" fillId="7" borderId="12" xfId="0" applyFont="1" applyFill="1" applyBorder="1" applyAlignment="1" applyProtection="1">
      <alignment horizontal="right" vertical="center" shrinkToFit="1"/>
      <protection locked="0"/>
    </xf>
    <xf numFmtId="17" fontId="118" fillId="7" borderId="12" xfId="0" applyNumberFormat="1" applyFont="1" applyFill="1" applyBorder="1" applyAlignment="1" applyProtection="1">
      <alignment horizontal="center" vertical="center" shrinkToFit="1"/>
      <protection/>
    </xf>
    <xf numFmtId="0" fontId="5" fillId="0" borderId="16" xfId="0" applyFont="1" applyBorder="1" applyAlignment="1">
      <alignment horizontal="center" vertical="center"/>
    </xf>
    <xf numFmtId="3" fontId="5" fillId="0" borderId="12" xfId="0" applyNumberFormat="1" applyFont="1" applyBorder="1" applyAlignment="1" applyProtection="1">
      <alignment horizontal="right" vertical="center" indent="1"/>
      <protection hidden="1"/>
    </xf>
    <xf numFmtId="0" fontId="5" fillId="0" borderId="12" xfId="0" applyFont="1" applyBorder="1" applyAlignment="1" applyProtection="1">
      <alignment horizontal="right" vertical="center" indent="1"/>
      <protection hidden="1"/>
    </xf>
    <xf numFmtId="0" fontId="0" fillId="37" borderId="0" xfId="0" applyFill="1" applyAlignment="1">
      <alignment/>
    </xf>
    <xf numFmtId="0" fontId="2" fillId="40" borderId="17" xfId="0" applyFont="1" applyFill="1" applyBorder="1" applyAlignment="1">
      <alignment vertical="center" wrapText="1"/>
    </xf>
    <xf numFmtId="3" fontId="5" fillId="0" borderId="18" xfId="0" applyNumberFormat="1" applyFont="1" applyBorder="1" applyAlignment="1" applyProtection="1">
      <alignment horizontal="right" vertical="center" indent="1"/>
      <protection hidden="1"/>
    </xf>
    <xf numFmtId="0" fontId="5" fillId="0" borderId="18" xfId="0" applyFont="1" applyBorder="1" applyAlignment="1" applyProtection="1">
      <alignment horizontal="right" vertical="center" indent="1"/>
      <protection hidden="1"/>
    </xf>
    <xf numFmtId="0" fontId="5" fillId="0" borderId="12" xfId="0" applyFont="1" applyBorder="1" applyAlignment="1">
      <alignment horizontal="center" vertical="center"/>
    </xf>
    <xf numFmtId="3" fontId="19" fillId="36" borderId="12" xfId="0" applyNumberFormat="1" applyFont="1" applyFill="1" applyBorder="1" applyAlignment="1" applyProtection="1">
      <alignment horizontal="right" vertical="center" shrinkToFit="1"/>
      <protection locked="0"/>
    </xf>
    <xf numFmtId="3" fontId="25" fillId="36" borderId="12" xfId="0" applyNumberFormat="1" applyFont="1" applyFill="1" applyBorder="1" applyAlignment="1" applyProtection="1">
      <alignment horizontal="right" vertical="center" shrinkToFit="1"/>
      <protection locked="0"/>
    </xf>
    <xf numFmtId="0" fontId="0" fillId="0" borderId="0" xfId="0" applyAlignment="1">
      <alignment shrinkToFit="1"/>
    </xf>
    <xf numFmtId="0" fontId="132" fillId="0" borderId="0" xfId="0" applyFont="1" applyAlignment="1">
      <alignment horizontal="center"/>
    </xf>
    <xf numFmtId="0" fontId="132" fillId="0" borderId="0" xfId="0" applyFont="1" applyAlignment="1">
      <alignment/>
    </xf>
    <xf numFmtId="0" fontId="132" fillId="0" borderId="0" xfId="0" applyFont="1" applyAlignment="1">
      <alignment horizontal="right" indent="1"/>
    </xf>
    <xf numFmtId="0" fontId="132" fillId="0" borderId="0" xfId="0" applyFont="1" applyAlignment="1">
      <alignment/>
    </xf>
    <xf numFmtId="17" fontId="118" fillId="8" borderId="12" xfId="0" applyNumberFormat="1" applyFont="1" applyFill="1" applyBorder="1" applyAlignment="1" applyProtection="1">
      <alignment horizontal="center" vertical="center" shrinkToFit="1"/>
      <protection/>
    </xf>
    <xf numFmtId="0" fontId="133" fillId="0" borderId="19" xfId="53" applyFont="1" applyBorder="1" applyAlignment="1" applyProtection="1">
      <alignment horizontal="right" vertical="top" shrinkToFit="1"/>
      <protection/>
    </xf>
    <xf numFmtId="0" fontId="73" fillId="8" borderId="12" xfId="0" applyFont="1" applyFill="1" applyBorder="1" applyAlignment="1" applyProtection="1">
      <alignment/>
      <protection locked="0"/>
    </xf>
    <xf numFmtId="1" fontId="2" fillId="40" borderId="20" xfId="0" applyNumberFormat="1" applyFont="1" applyFill="1" applyBorder="1" applyAlignment="1">
      <alignment vertical="center" wrapText="1"/>
    </xf>
    <xf numFmtId="1" fontId="2" fillId="40" borderId="21" xfId="0" applyNumberFormat="1" applyFont="1" applyFill="1" applyBorder="1" applyAlignment="1">
      <alignment vertical="center" wrapText="1"/>
    </xf>
    <xf numFmtId="17" fontId="74" fillId="36" borderId="12" xfId="0" applyNumberFormat="1" applyFont="1" applyFill="1" applyBorder="1" applyAlignment="1">
      <alignment horizontal="center" vertical="center" shrinkToFit="1"/>
    </xf>
    <xf numFmtId="0" fontId="75" fillId="36" borderId="12" xfId="0" applyFont="1" applyFill="1" applyBorder="1" applyAlignment="1" applyProtection="1">
      <alignment horizontal="center" vertical="center" shrinkToFit="1"/>
      <protection locked="0"/>
    </xf>
    <xf numFmtId="0" fontId="37" fillId="0" borderId="0" xfId="53" applyFont="1" applyAlignment="1" applyProtection="1">
      <alignment horizontal="center"/>
      <protection/>
    </xf>
    <xf numFmtId="0" fontId="0" fillId="0" borderId="0" xfId="0" applyFont="1" applyAlignment="1">
      <alignment horizontal="center"/>
    </xf>
    <xf numFmtId="17" fontId="74" fillId="36" borderId="12" xfId="0" applyNumberFormat="1" applyFont="1" applyFill="1" applyBorder="1" applyAlignment="1" applyProtection="1">
      <alignment horizontal="center" vertical="center" shrinkToFit="1"/>
      <protection locked="0"/>
    </xf>
    <xf numFmtId="0" fontId="39" fillId="40" borderId="12" xfId="0" applyFont="1" applyFill="1" applyBorder="1" applyAlignment="1">
      <alignment horizontal="center" vertical="center" wrapText="1"/>
    </xf>
    <xf numFmtId="1" fontId="39" fillId="40" borderId="12" xfId="0" applyNumberFormat="1" applyFont="1" applyFill="1" applyBorder="1" applyAlignment="1">
      <alignment horizontal="center" vertical="center" wrapText="1"/>
    </xf>
    <xf numFmtId="1" fontId="39" fillId="40" borderId="22" xfId="0" applyNumberFormat="1" applyFont="1" applyFill="1" applyBorder="1" applyAlignment="1">
      <alignment horizontal="center" vertical="center" wrapText="1"/>
    </xf>
    <xf numFmtId="0" fontId="39" fillId="40" borderId="23" xfId="0" applyFont="1" applyFill="1" applyBorder="1" applyAlignment="1">
      <alignment horizontal="center" vertical="center" wrapText="1"/>
    </xf>
    <xf numFmtId="0" fontId="39" fillId="40" borderId="11" xfId="0" applyFont="1" applyFill="1" applyBorder="1" applyAlignment="1">
      <alignment horizontal="center" vertical="center" wrapText="1"/>
    </xf>
    <xf numFmtId="1" fontId="39" fillId="40" borderId="11" xfId="0" applyNumberFormat="1" applyFont="1" applyFill="1" applyBorder="1" applyAlignment="1">
      <alignment horizontal="center" vertical="center" wrapText="1"/>
    </xf>
    <xf numFmtId="1" fontId="39" fillId="40" borderId="24" xfId="0" applyNumberFormat="1" applyFont="1" applyFill="1" applyBorder="1" applyAlignment="1">
      <alignment horizontal="center" vertical="center" wrapText="1"/>
    </xf>
    <xf numFmtId="0" fontId="32" fillId="33" borderId="0" xfId="0" applyFont="1" applyFill="1" applyBorder="1" applyAlignment="1">
      <alignment horizontal="right" vertical="center" indent="1"/>
    </xf>
    <xf numFmtId="0" fontId="32" fillId="0" borderId="0" xfId="0" applyFont="1" applyAlignment="1">
      <alignment horizontal="right" vertical="center" indent="1"/>
    </xf>
    <xf numFmtId="0" fontId="132" fillId="0" borderId="0" xfId="0" applyFont="1" applyAlignment="1">
      <alignment wrapText="1"/>
    </xf>
    <xf numFmtId="0" fontId="132" fillId="0" borderId="0" xfId="0" applyFont="1" applyAlignment="1">
      <alignment horizontal="right" wrapText="1" indent="1"/>
    </xf>
    <xf numFmtId="1" fontId="132" fillId="0" borderId="0" xfId="0" applyNumberFormat="1" applyFont="1" applyAlignment="1">
      <alignment horizontal="right" wrapText="1"/>
    </xf>
    <xf numFmtId="0" fontId="3" fillId="40" borderId="12" xfId="0" applyFont="1" applyFill="1" applyBorder="1" applyAlignment="1">
      <alignment horizontal="left" vertical="center" wrapText="1" indent="1"/>
    </xf>
    <xf numFmtId="0" fontId="3" fillId="40" borderId="12" xfId="0" applyFont="1" applyFill="1" applyBorder="1" applyAlignment="1">
      <alignment vertical="center" shrinkToFit="1"/>
    </xf>
    <xf numFmtId="0" fontId="3" fillId="40" borderId="12" xfId="0" applyFont="1" applyFill="1" applyBorder="1" applyAlignment="1">
      <alignment horizontal="right" vertical="center" shrinkToFit="1"/>
    </xf>
    <xf numFmtId="3" fontId="3" fillId="40" borderId="12" xfId="0" applyNumberFormat="1" applyFont="1" applyFill="1" applyBorder="1" applyAlignment="1">
      <alignment horizontal="right" vertical="center" shrinkToFit="1"/>
    </xf>
    <xf numFmtId="3" fontId="3" fillId="40" borderId="22" xfId="0" applyNumberFormat="1" applyFont="1" applyFill="1" applyBorder="1" applyAlignment="1">
      <alignment horizontal="right" vertical="center" shrinkToFit="1"/>
    </xf>
    <xf numFmtId="3" fontId="3" fillId="40" borderId="12" xfId="0" applyNumberFormat="1" applyFont="1" applyFill="1" applyBorder="1" applyAlignment="1">
      <alignment vertical="center" shrinkToFit="1"/>
    </xf>
    <xf numFmtId="3" fontId="3" fillId="40" borderId="12" xfId="0" applyNumberFormat="1" applyFont="1" applyFill="1" applyBorder="1" applyAlignment="1">
      <alignment horizontal="center" vertical="center" shrinkToFit="1"/>
    </xf>
    <xf numFmtId="3" fontId="3" fillId="40" borderId="22" xfId="0" applyNumberFormat="1" applyFont="1" applyFill="1" applyBorder="1" applyAlignment="1">
      <alignment horizontal="center" vertical="center" shrinkToFit="1"/>
    </xf>
    <xf numFmtId="3" fontId="3" fillId="40" borderId="11" xfId="0" applyNumberFormat="1" applyFont="1" applyFill="1" applyBorder="1" applyAlignment="1">
      <alignment horizontal="center" vertical="center" shrinkToFit="1"/>
    </xf>
    <xf numFmtId="3" fontId="3" fillId="40" borderId="24" xfId="0" applyNumberFormat="1" applyFont="1" applyFill="1" applyBorder="1" applyAlignment="1">
      <alignment horizontal="center" vertical="center" shrinkToFit="1"/>
    </xf>
    <xf numFmtId="3" fontId="3" fillId="40" borderId="11" xfId="0" applyNumberFormat="1" applyFont="1" applyFill="1" applyBorder="1" applyAlignment="1">
      <alignment horizontal="right" vertical="center" shrinkToFit="1"/>
    </xf>
    <xf numFmtId="3" fontId="3" fillId="40" borderId="24" xfId="0" applyNumberFormat="1" applyFont="1" applyFill="1" applyBorder="1" applyAlignment="1">
      <alignment horizontal="right" vertical="center" shrinkToFit="1"/>
    </xf>
    <xf numFmtId="17" fontId="118" fillId="19" borderId="12" xfId="0" applyNumberFormat="1" applyFont="1" applyFill="1" applyBorder="1" applyAlignment="1" applyProtection="1">
      <alignment horizontal="center" vertical="center" shrinkToFit="1"/>
      <protection/>
    </xf>
    <xf numFmtId="0" fontId="131" fillId="19" borderId="12" xfId="0" applyFont="1" applyFill="1" applyBorder="1" applyAlignment="1" applyProtection="1">
      <alignment horizontal="right" vertical="center" shrinkToFit="1"/>
      <protection/>
    </xf>
    <xf numFmtId="0" fontId="0" fillId="19" borderId="12" xfId="0" applyFill="1" applyBorder="1" applyAlignment="1" applyProtection="1">
      <alignment/>
      <protection locked="0"/>
    </xf>
    <xf numFmtId="0" fontId="3" fillId="40" borderId="12" xfId="0" applyFont="1" applyFill="1" applyBorder="1" applyAlignment="1">
      <alignment horizontal="right" vertical="center" wrapText="1"/>
    </xf>
    <xf numFmtId="3" fontId="3" fillId="40" borderId="12" xfId="0" applyNumberFormat="1" applyFont="1" applyFill="1" applyBorder="1" applyAlignment="1">
      <alignment horizontal="right" vertical="center" wrapText="1"/>
    </xf>
    <xf numFmtId="3" fontId="3" fillId="40" borderId="25" xfId="0" applyNumberFormat="1" applyFont="1" applyFill="1" applyBorder="1" applyAlignment="1">
      <alignment horizontal="right" vertical="center" shrinkToFit="1"/>
    </xf>
    <xf numFmtId="3" fontId="3" fillId="40" borderId="23" xfId="0" applyNumberFormat="1" applyFont="1" applyFill="1" applyBorder="1" applyAlignment="1">
      <alignment horizontal="right" vertical="center" shrinkToFit="1"/>
    </xf>
    <xf numFmtId="3" fontId="3" fillId="40" borderId="26" xfId="0" applyNumberFormat="1" applyFont="1" applyFill="1" applyBorder="1" applyAlignment="1">
      <alignment horizontal="right" vertical="center" shrinkToFit="1"/>
    </xf>
    <xf numFmtId="0" fontId="35" fillId="0" borderId="0" xfId="0" applyFont="1" applyBorder="1" applyAlignment="1">
      <alignment horizontal="left" vertical="center" indent="1"/>
    </xf>
    <xf numFmtId="0" fontId="0" fillId="41" borderId="0" xfId="0" applyFill="1" applyAlignment="1">
      <alignment/>
    </xf>
    <xf numFmtId="0" fontId="3" fillId="41" borderId="0" xfId="0" applyFont="1" applyFill="1" applyAlignment="1">
      <alignment/>
    </xf>
    <xf numFmtId="3" fontId="83" fillId="16" borderId="27" xfId="0" applyNumberFormat="1" applyFont="1" applyFill="1" applyBorder="1" applyAlignment="1" applyProtection="1">
      <alignment horizontal="right" vertical="center" indent="1" shrinkToFit="1"/>
      <protection/>
    </xf>
    <xf numFmtId="0" fontId="83" fillId="16" borderId="25" xfId="0" applyFont="1" applyFill="1" applyBorder="1" applyAlignment="1" applyProtection="1">
      <alignment horizontal="right" vertical="center" indent="1" shrinkToFit="1"/>
      <protection/>
    </xf>
    <xf numFmtId="0" fontId="134" fillId="39" borderId="12" xfId="0" applyFont="1" applyFill="1" applyBorder="1" applyAlignment="1" applyProtection="1">
      <alignment horizontal="center" vertical="center" shrinkToFit="1"/>
      <protection/>
    </xf>
    <xf numFmtId="0" fontId="135" fillId="0" borderId="27" xfId="0" applyFont="1" applyBorder="1" applyAlignment="1" applyProtection="1">
      <alignment horizontal="center" vertical="center" shrinkToFit="1"/>
      <protection locked="0"/>
    </xf>
    <xf numFmtId="0" fontId="135" fillId="0" borderId="14" xfId="0" applyFont="1" applyBorder="1" applyAlignment="1" applyProtection="1">
      <alignment horizontal="center" vertical="center" shrinkToFit="1"/>
      <protection locked="0"/>
    </xf>
    <xf numFmtId="0" fontId="135" fillId="0" borderId="25" xfId="0" applyFont="1" applyBorder="1" applyAlignment="1" applyProtection="1">
      <alignment horizontal="center" vertical="center" shrinkToFit="1"/>
      <protection locked="0"/>
    </xf>
    <xf numFmtId="0" fontId="125" fillId="38" borderId="12" xfId="0" applyFont="1" applyFill="1" applyBorder="1" applyAlignment="1" applyProtection="1">
      <alignment horizontal="center" vertical="center" shrinkToFit="1"/>
      <protection/>
    </xf>
    <xf numFmtId="0" fontId="134" fillId="4" borderId="12" xfId="0" applyFont="1" applyFill="1" applyBorder="1" applyAlignment="1" applyProtection="1">
      <alignment horizontal="center" vertical="center" shrinkToFit="1"/>
      <protection/>
    </xf>
    <xf numFmtId="0" fontId="126" fillId="0" borderId="12" xfId="53" applyFont="1" applyBorder="1" applyAlignment="1" applyProtection="1">
      <alignment horizontal="left" vertical="center" indent="3" shrinkToFit="1"/>
      <protection/>
    </xf>
    <xf numFmtId="0" fontId="136" fillId="0" borderId="12" xfId="53" applyFont="1" applyBorder="1" applyAlignment="1" applyProtection="1">
      <alignment horizontal="left" vertical="center" indent="3" shrinkToFit="1"/>
      <protection locked="0"/>
    </xf>
    <xf numFmtId="0" fontId="126" fillId="0" borderId="12" xfId="53" applyFont="1" applyBorder="1" applyAlignment="1" applyProtection="1">
      <alignment horizontal="center" vertical="center" shrinkToFit="1"/>
      <protection/>
    </xf>
    <xf numFmtId="0" fontId="128" fillId="0" borderId="0" xfId="53" applyFont="1" applyAlignment="1" applyProtection="1">
      <alignment horizontal="left" vertical="center" shrinkToFit="1"/>
      <protection/>
    </xf>
    <xf numFmtId="0" fontId="134" fillId="10" borderId="12" xfId="0" applyFont="1" applyFill="1" applyBorder="1" applyAlignment="1" applyProtection="1">
      <alignment horizontal="center" vertical="center" shrinkToFit="1"/>
      <protection/>
    </xf>
    <xf numFmtId="0" fontId="134" fillId="2" borderId="12" xfId="0" applyFont="1" applyFill="1" applyBorder="1" applyAlignment="1" applyProtection="1">
      <alignment horizontal="center" vertical="center" shrinkToFit="1"/>
      <protection/>
    </xf>
    <xf numFmtId="0" fontId="137" fillId="0" borderId="12" xfId="0" applyFont="1" applyBorder="1" applyAlignment="1" applyProtection="1">
      <alignment horizontal="center" vertical="center" shrinkToFit="1"/>
      <protection/>
    </xf>
    <xf numFmtId="0" fontId="138" fillId="0" borderId="0" xfId="0" applyFont="1" applyAlignment="1" applyProtection="1">
      <alignment horizontal="center" shrinkToFit="1"/>
      <protection/>
    </xf>
    <xf numFmtId="0" fontId="128" fillId="0" borderId="0" xfId="53" applyFont="1" applyAlignment="1" applyProtection="1">
      <alignment horizontal="center" vertical="center" shrinkToFit="1"/>
      <protection/>
    </xf>
    <xf numFmtId="0" fontId="134" fillId="7" borderId="12" xfId="0" applyFont="1" applyFill="1" applyBorder="1" applyAlignment="1" applyProtection="1">
      <alignment horizontal="center" vertical="center" shrinkToFit="1"/>
      <protection/>
    </xf>
    <xf numFmtId="0" fontId="139" fillId="0" borderId="0" xfId="0" applyFont="1" applyAlignment="1" applyProtection="1">
      <alignment horizontal="center" shrinkToFit="1"/>
      <protection/>
    </xf>
    <xf numFmtId="0" fontId="136" fillId="0" borderId="28" xfId="53" applyFont="1" applyBorder="1" applyAlignment="1" applyProtection="1">
      <alignment horizontal="center" vertical="center" shrinkToFit="1"/>
      <protection/>
    </xf>
    <xf numFmtId="0" fontId="136" fillId="0" borderId="0" xfId="53" applyFont="1" applyBorder="1" applyAlignment="1" applyProtection="1">
      <alignment horizontal="center" vertical="center" shrinkToFit="1"/>
      <protection/>
    </xf>
    <xf numFmtId="0" fontId="128" fillId="0" borderId="0" xfId="0" applyFont="1" applyAlignment="1" applyProtection="1">
      <alignment horizontal="center" shrinkToFit="1"/>
      <protection/>
    </xf>
    <xf numFmtId="0" fontId="134" fillId="38" borderId="12" xfId="0" applyFont="1" applyFill="1" applyBorder="1" applyAlignment="1" applyProtection="1">
      <alignment horizontal="center" vertical="center" shrinkToFit="1"/>
      <protection/>
    </xf>
    <xf numFmtId="0" fontId="134" fillId="8" borderId="12" xfId="0" applyFont="1" applyFill="1" applyBorder="1" applyAlignment="1" applyProtection="1">
      <alignment horizontal="center" vertical="center" shrinkToFit="1"/>
      <protection/>
    </xf>
    <xf numFmtId="0" fontId="140" fillId="0" borderId="29" xfId="53" applyFont="1" applyBorder="1" applyAlignment="1" applyProtection="1">
      <alignment horizontal="left" vertical="center" shrinkToFit="1"/>
      <protection/>
    </xf>
    <xf numFmtId="0" fontId="140" fillId="0" borderId="30" xfId="53" applyFont="1" applyBorder="1" applyAlignment="1" applyProtection="1">
      <alignment horizontal="left" vertical="center" shrinkToFit="1"/>
      <protection/>
    </xf>
    <xf numFmtId="0" fontId="140" fillId="0" borderId="29" xfId="53" applyFont="1" applyBorder="1" applyAlignment="1" applyProtection="1">
      <alignment horizontal="left" vertical="center" wrapText="1" shrinkToFit="1"/>
      <protection/>
    </xf>
    <xf numFmtId="0" fontId="140" fillId="0" borderId="30" xfId="53" applyFont="1" applyBorder="1" applyAlignment="1" applyProtection="1">
      <alignment horizontal="left" vertical="center" wrapText="1" shrinkToFit="1"/>
      <protection/>
    </xf>
    <xf numFmtId="0" fontId="134" fillId="37" borderId="12" xfId="0" applyFont="1" applyFill="1" applyBorder="1" applyAlignment="1" applyProtection="1">
      <alignment horizontal="center" vertical="center" shrinkToFit="1"/>
      <protection/>
    </xf>
    <xf numFmtId="0" fontId="140" fillId="0" borderId="29" xfId="53" applyFont="1" applyBorder="1" applyAlignment="1" applyProtection="1">
      <alignment horizontal="left" vertical="center" wrapText="1"/>
      <protection/>
    </xf>
    <xf numFmtId="0" fontId="140" fillId="0" borderId="30" xfId="53" applyFont="1" applyBorder="1" applyAlignment="1" applyProtection="1">
      <alignment horizontal="left" vertical="center" wrapText="1"/>
      <protection/>
    </xf>
    <xf numFmtId="0" fontId="134" fillId="19" borderId="12" xfId="0" applyFont="1" applyFill="1" applyBorder="1" applyAlignment="1" applyProtection="1">
      <alignment horizontal="center" vertical="center" shrinkToFit="1"/>
      <protection/>
    </xf>
    <xf numFmtId="0" fontId="141" fillId="42" borderId="31" xfId="0" applyFont="1" applyFill="1" applyBorder="1" applyAlignment="1" applyProtection="1">
      <alignment horizontal="center" vertical="center" shrinkToFit="1"/>
      <protection/>
    </xf>
    <xf numFmtId="0" fontId="142" fillId="16" borderId="0" xfId="0" applyFont="1" applyFill="1" applyAlignment="1" applyProtection="1">
      <alignment horizontal="left" vertical="center" indent="4" shrinkToFit="1"/>
      <protection/>
    </xf>
    <xf numFmtId="0" fontId="131" fillId="4" borderId="28" xfId="0" applyFont="1" applyFill="1" applyBorder="1" applyAlignment="1" applyProtection="1">
      <alignment horizontal="center" vertical="center" shrinkToFit="1"/>
      <protection/>
    </xf>
    <xf numFmtId="0" fontId="131" fillId="4" borderId="0" xfId="0" applyFont="1" applyFill="1" applyBorder="1" applyAlignment="1" applyProtection="1">
      <alignment horizontal="center" vertical="center" shrinkToFit="1"/>
      <protection/>
    </xf>
    <xf numFmtId="0" fontId="131" fillId="4" borderId="32" xfId="0" applyFont="1" applyFill="1" applyBorder="1" applyAlignment="1" applyProtection="1">
      <alignment horizontal="center" vertical="center" shrinkToFit="1"/>
      <protection/>
    </xf>
    <xf numFmtId="0" fontId="125" fillId="43" borderId="27" xfId="0" applyFont="1" applyFill="1" applyBorder="1" applyAlignment="1" applyProtection="1">
      <alignment horizontal="center" vertical="center" shrinkToFit="1"/>
      <protection/>
    </xf>
    <xf numFmtId="0" fontId="125" fillId="43" borderId="25" xfId="0" applyFont="1" applyFill="1" applyBorder="1" applyAlignment="1" applyProtection="1">
      <alignment horizontal="center" vertical="center" shrinkToFit="1"/>
      <protection/>
    </xf>
    <xf numFmtId="0" fontId="143" fillId="41" borderId="0" xfId="0" applyFont="1" applyFill="1" applyAlignment="1">
      <alignment horizontal="center" vertical="center"/>
    </xf>
    <xf numFmtId="0" fontId="0" fillId="0" borderId="31" xfId="0" applyFont="1" applyBorder="1" applyAlignment="1">
      <alignment horizontal="center" vertical="center"/>
    </xf>
    <xf numFmtId="0" fontId="112" fillId="0" borderId="33" xfId="53" applyBorder="1" applyAlignment="1" applyProtection="1">
      <alignment horizontal="center" vertical="center" wrapText="1"/>
      <protection/>
    </xf>
    <xf numFmtId="0" fontId="2" fillId="0" borderId="33" xfId="0" applyFont="1" applyBorder="1" applyAlignment="1">
      <alignment horizontal="center" vertical="center" wrapText="1"/>
    </xf>
    <xf numFmtId="0" fontId="3" fillId="40" borderId="34" xfId="0" applyFont="1" applyFill="1" applyBorder="1" applyAlignment="1">
      <alignment horizontal="left" vertical="center" wrapText="1" indent="1"/>
    </xf>
    <xf numFmtId="0" fontId="3" fillId="40" borderId="12" xfId="0" applyFont="1" applyFill="1" applyBorder="1" applyAlignment="1">
      <alignment horizontal="left" vertical="center" wrapText="1" indent="1"/>
    </xf>
    <xf numFmtId="0" fontId="30" fillId="36" borderId="0" xfId="0" applyFont="1" applyFill="1" applyBorder="1" applyAlignment="1">
      <alignment horizontal="center" vertical="center" textRotation="90"/>
    </xf>
    <xf numFmtId="0" fontId="2" fillId="40" borderId="3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3" fillId="40" borderId="38" xfId="0" applyFont="1" applyFill="1" applyBorder="1" applyAlignment="1">
      <alignment horizontal="left" vertical="center" wrapText="1" indent="1"/>
    </xf>
    <xf numFmtId="0" fontId="3" fillId="40" borderId="39" xfId="0" applyFont="1" applyFill="1" applyBorder="1" applyAlignment="1">
      <alignment horizontal="left" vertical="center" wrapText="1" indent="1"/>
    </xf>
    <xf numFmtId="0" fontId="3" fillId="40" borderId="23" xfId="0" applyFont="1" applyFill="1" applyBorder="1" applyAlignment="1">
      <alignment horizontal="left" vertical="center" wrapText="1" indent="1"/>
    </xf>
    <xf numFmtId="0" fontId="2" fillId="40" borderId="40"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14" fillId="40" borderId="41" xfId="0" applyFont="1" applyFill="1" applyBorder="1" applyAlignment="1">
      <alignment horizontal="center" vertical="center" wrapText="1"/>
    </xf>
    <xf numFmtId="0" fontId="14" fillId="40" borderId="29" xfId="0" applyFont="1" applyFill="1" applyBorder="1" applyAlignment="1">
      <alignment horizontal="center" vertical="center" wrapText="1"/>
    </xf>
    <xf numFmtId="3" fontId="31" fillId="40" borderId="42" xfId="0" applyNumberFormat="1" applyFont="1" applyFill="1" applyBorder="1" applyAlignment="1">
      <alignment horizontal="right" vertical="center" wrapText="1" indent="1"/>
    </xf>
    <xf numFmtId="3" fontId="31" fillId="40" borderId="30" xfId="0" applyNumberFormat="1" applyFont="1" applyFill="1" applyBorder="1" applyAlignment="1">
      <alignment horizontal="right" vertical="center" wrapText="1" indent="1"/>
    </xf>
    <xf numFmtId="0" fontId="32" fillId="36" borderId="17" xfId="0" applyFont="1" applyFill="1" applyBorder="1" applyAlignment="1">
      <alignment horizontal="center" vertical="center"/>
    </xf>
    <xf numFmtId="0" fontId="2" fillId="36" borderId="17" xfId="0" applyFont="1" applyFill="1" applyBorder="1" applyAlignment="1">
      <alignment horizontal="left" vertical="center" indent="1"/>
    </xf>
    <xf numFmtId="0" fontId="2" fillId="40" borderId="43"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144" fillId="25" borderId="0" xfId="0" applyFont="1" applyFill="1" applyAlignment="1">
      <alignment horizontal="center" vertical="center"/>
    </xf>
    <xf numFmtId="0" fontId="30" fillId="36" borderId="0" xfId="0" applyFont="1" applyFill="1" applyBorder="1" applyAlignment="1">
      <alignment horizontal="center" vertical="center"/>
    </xf>
    <xf numFmtId="0" fontId="32" fillId="36" borderId="0" xfId="0" applyFont="1" applyFill="1" applyBorder="1" applyAlignment="1">
      <alignment horizontal="center" vertical="top"/>
    </xf>
    <xf numFmtId="0" fontId="14" fillId="40" borderId="45" xfId="0" applyFont="1" applyFill="1" applyBorder="1" applyAlignment="1">
      <alignment horizontal="center" vertical="center" wrapText="1"/>
    </xf>
    <xf numFmtId="0" fontId="14" fillId="40" borderId="33" xfId="0" applyFont="1" applyFill="1" applyBorder="1" applyAlignment="1">
      <alignment horizontal="center" vertical="center" wrapText="1"/>
    </xf>
    <xf numFmtId="0" fontId="14" fillId="40" borderId="46" xfId="0" applyFont="1" applyFill="1" applyBorder="1" applyAlignment="1">
      <alignment horizontal="center" vertical="center" wrapText="1"/>
    </xf>
    <xf numFmtId="0" fontId="12" fillId="0" borderId="0" xfId="0" applyNumberFormat="1" applyFont="1" applyBorder="1" applyAlignment="1">
      <alignment horizontal="justify" vertical="center" wrapText="1"/>
    </xf>
    <xf numFmtId="1" fontId="7" fillId="0" borderId="28" xfId="0" applyNumberFormat="1" applyFont="1" applyBorder="1" applyAlignment="1" applyProtection="1">
      <alignment horizontal="left" vertical="center" indent="1"/>
      <protection hidden="1"/>
    </xf>
    <xf numFmtId="0" fontId="7" fillId="0" borderId="0" xfId="0" applyNumberFormat="1" applyFont="1" applyBorder="1" applyAlignment="1" applyProtection="1">
      <alignment horizontal="left" vertical="center" indent="1"/>
      <protection hidden="1"/>
    </xf>
    <xf numFmtId="0" fontId="7" fillId="0" borderId="32" xfId="0" applyNumberFormat="1" applyFont="1" applyBorder="1" applyAlignment="1" applyProtection="1">
      <alignment horizontal="left" vertical="center" indent="1"/>
      <protection hidden="1"/>
    </xf>
    <xf numFmtId="0" fontId="7" fillId="0" borderId="12" xfId="0" applyNumberFormat="1" applyFont="1" applyBorder="1" applyAlignment="1" applyProtection="1">
      <alignment horizontal="left" vertical="center" indent="1"/>
      <protection hidden="1"/>
    </xf>
    <xf numFmtId="0" fontId="15" fillId="0" borderId="12" xfId="0" applyNumberFormat="1" applyFont="1" applyBorder="1" applyAlignment="1">
      <alignment horizontal="left" vertical="center" wrapText="1" indent="1"/>
    </xf>
    <xf numFmtId="0" fontId="15" fillId="0" borderId="47" xfId="0" applyNumberFormat="1" applyFont="1" applyBorder="1" applyAlignment="1">
      <alignment horizontal="left" vertical="center" indent="1"/>
    </xf>
    <xf numFmtId="0" fontId="15" fillId="0" borderId="48" xfId="0" applyNumberFormat="1" applyFont="1" applyBorder="1" applyAlignment="1">
      <alignment horizontal="left" vertical="center" indent="1"/>
    </xf>
    <xf numFmtId="0" fontId="15" fillId="0" borderId="28" xfId="0" applyNumberFormat="1" applyFont="1" applyBorder="1" applyAlignment="1">
      <alignment horizontal="left" vertical="center" indent="1"/>
    </xf>
    <xf numFmtId="0" fontId="15" fillId="0" borderId="0" xfId="0" applyNumberFormat="1" applyFont="1" applyBorder="1" applyAlignment="1">
      <alignment horizontal="left" vertical="center" indent="1"/>
    </xf>
    <xf numFmtId="0" fontId="15" fillId="0" borderId="49" xfId="0" applyNumberFormat="1" applyFont="1" applyBorder="1" applyAlignment="1">
      <alignment horizontal="left" vertical="center" indent="1"/>
    </xf>
    <xf numFmtId="0" fontId="15" fillId="0" borderId="31" xfId="0" applyNumberFormat="1" applyFont="1" applyBorder="1" applyAlignment="1">
      <alignment horizontal="left" vertical="center" indent="1"/>
    </xf>
    <xf numFmtId="1" fontId="7" fillId="0" borderId="49" xfId="0" applyNumberFormat="1" applyFont="1" applyBorder="1" applyAlignment="1" applyProtection="1">
      <alignment horizontal="left" vertical="center" indent="1"/>
      <protection hidden="1"/>
    </xf>
    <xf numFmtId="0" fontId="7" fillId="0" borderId="31" xfId="0" applyNumberFormat="1" applyFont="1" applyBorder="1" applyAlignment="1" applyProtection="1">
      <alignment horizontal="left" vertical="center" indent="1"/>
      <protection hidden="1"/>
    </xf>
    <xf numFmtId="0" fontId="7" fillId="0" borderId="50" xfId="0" applyNumberFormat="1" applyFont="1" applyBorder="1" applyAlignment="1" applyProtection="1">
      <alignment horizontal="left" vertical="center" indent="1"/>
      <protection hidden="1"/>
    </xf>
    <xf numFmtId="0" fontId="15" fillId="0" borderId="51" xfId="0" applyNumberFormat="1" applyFont="1" applyBorder="1" applyAlignment="1">
      <alignment horizontal="left" vertical="center" indent="1"/>
    </xf>
    <xf numFmtId="0" fontId="15" fillId="0" borderId="12" xfId="0" applyNumberFormat="1" applyFont="1" applyBorder="1" applyAlignment="1">
      <alignment horizontal="left" vertical="center" indent="1"/>
    </xf>
    <xf numFmtId="0" fontId="16" fillId="0" borderId="0" xfId="0" applyNumberFormat="1" applyFont="1" applyBorder="1" applyAlignment="1">
      <alignment horizontal="center" vertical="center" wrapText="1"/>
    </xf>
    <xf numFmtId="0" fontId="15" fillId="0" borderId="12" xfId="0" applyFont="1" applyBorder="1" applyAlignment="1">
      <alignment horizontal="left" vertical="center" wrapText="1" indent="1"/>
    </xf>
    <xf numFmtId="0" fontId="17" fillId="0" borderId="0" xfId="0" applyNumberFormat="1" applyFont="1" applyBorder="1" applyAlignment="1">
      <alignment horizontal="center" vertical="center"/>
    </xf>
    <xf numFmtId="0" fontId="15" fillId="0" borderId="0" xfId="0" applyNumberFormat="1" applyFont="1" applyBorder="1" applyAlignment="1">
      <alignment horizontal="left" vertical="top" wrapText="1"/>
    </xf>
    <xf numFmtId="0" fontId="15" fillId="0" borderId="12" xfId="0" applyNumberFormat="1" applyFont="1" applyBorder="1" applyAlignment="1">
      <alignment horizontal="left" wrapText="1" indent="1"/>
    </xf>
    <xf numFmtId="0" fontId="112" fillId="0" borderId="0" xfId="53" applyNumberFormat="1" applyBorder="1" applyAlignment="1" applyProtection="1">
      <alignment horizontal="left"/>
      <protection/>
    </xf>
    <xf numFmtId="0" fontId="27" fillId="0" borderId="0" xfId="53" applyNumberFormat="1" applyFont="1" applyBorder="1" applyAlignment="1" applyProtection="1">
      <alignment horizontal="left"/>
      <protection/>
    </xf>
    <xf numFmtId="0" fontId="15" fillId="0" borderId="0" xfId="0" applyNumberFormat="1" applyFont="1" applyBorder="1" applyAlignment="1">
      <alignment horizontal="left" vertical="center"/>
    </xf>
    <xf numFmtId="0" fontId="15"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1" fontId="7" fillId="0" borderId="47" xfId="0" applyNumberFormat="1" applyFont="1" applyBorder="1" applyAlignment="1" applyProtection="1">
      <alignment horizontal="left" vertical="center" indent="1"/>
      <protection hidden="1"/>
    </xf>
    <xf numFmtId="0" fontId="7" fillId="0" borderId="48" xfId="0" applyNumberFormat="1" applyFont="1" applyBorder="1" applyAlignment="1" applyProtection="1">
      <alignment horizontal="left" vertical="center" indent="1"/>
      <protection hidden="1"/>
    </xf>
    <xf numFmtId="0" fontId="7" fillId="0" borderId="52" xfId="0" applyNumberFormat="1" applyFont="1" applyBorder="1" applyAlignment="1" applyProtection="1">
      <alignment horizontal="left" vertical="center" indent="1"/>
      <protection hidden="1"/>
    </xf>
    <xf numFmtId="0" fontId="7" fillId="0" borderId="0" xfId="0" applyNumberFormat="1" applyFont="1" applyBorder="1" applyAlignment="1">
      <alignment horizontal="center"/>
    </xf>
    <xf numFmtId="0" fontId="5" fillId="0" borderId="0" xfId="0" applyNumberFormat="1" applyFont="1" applyBorder="1" applyAlignment="1">
      <alignment horizontal="center"/>
    </xf>
    <xf numFmtId="0" fontId="15" fillId="0" borderId="0" xfId="0" applyNumberFormat="1" applyFont="1" applyBorder="1" applyAlignment="1">
      <alignment horizontal="center" vertical="center"/>
    </xf>
    <xf numFmtId="0" fontId="11" fillId="0" borderId="0" xfId="0" applyFont="1" applyBorder="1" applyAlignment="1">
      <alignment horizontal="center"/>
    </xf>
    <xf numFmtId="0" fontId="3" fillId="0" borderId="12" xfId="0" applyNumberFormat="1" applyFont="1" applyBorder="1" applyAlignment="1">
      <alignment horizontal="center" vertical="center"/>
    </xf>
    <xf numFmtId="0" fontId="0" fillId="0" borderId="0" xfId="0" applyNumberFormat="1" applyAlignment="1">
      <alignment horizontal="center"/>
    </xf>
    <xf numFmtId="1" fontId="3" fillId="0" borderId="0" xfId="0" applyNumberFormat="1" applyFont="1" applyAlignment="1">
      <alignment horizontal="left" vertical="center" indent="1"/>
    </xf>
    <xf numFmtId="0" fontId="3" fillId="0" borderId="0" xfId="0" applyNumberFormat="1" applyFont="1" applyAlignment="1">
      <alignment horizontal="left" vertical="center" indent="1"/>
    </xf>
    <xf numFmtId="0" fontId="7" fillId="0" borderId="0" xfId="0" applyFont="1" applyBorder="1" applyAlignment="1" applyProtection="1">
      <alignment horizontal="left"/>
      <protection hidden="1"/>
    </xf>
    <xf numFmtId="0" fontId="5" fillId="0" borderId="0" xfId="0" applyFont="1" applyBorder="1" applyAlignment="1">
      <alignment horizontal="left" vertical="center"/>
    </xf>
    <xf numFmtId="0" fontId="7" fillId="0" borderId="0" xfId="0" applyFont="1" applyBorder="1" applyAlignment="1">
      <alignment horizontal="center"/>
    </xf>
    <xf numFmtId="0" fontId="7" fillId="0" borderId="0" xfId="0" applyFont="1" applyBorder="1" applyAlignment="1" applyProtection="1">
      <alignment horizontal="left" indent="1"/>
      <protection hidden="1"/>
    </xf>
    <xf numFmtId="0" fontId="6" fillId="0" borderId="0" xfId="0" applyFont="1" applyBorder="1" applyAlignment="1">
      <alignment horizontal="center"/>
    </xf>
    <xf numFmtId="0" fontId="15" fillId="0" borderId="0" xfId="0" applyFont="1" applyBorder="1" applyAlignment="1">
      <alignment horizontal="center"/>
    </xf>
    <xf numFmtId="0" fontId="5" fillId="0" borderId="0" xfId="0" applyFont="1" applyBorder="1" applyAlignment="1">
      <alignment horizontal="left" indent="1"/>
    </xf>
    <xf numFmtId="0" fontId="5" fillId="0" borderId="0" xfId="0" applyNumberFormat="1" applyFont="1" applyBorder="1" applyAlignment="1">
      <alignment horizontal="left" indent="1"/>
    </xf>
    <xf numFmtId="0" fontId="6" fillId="0" borderId="0" xfId="0" applyFont="1" applyBorder="1" applyAlignment="1">
      <alignment horizontal="center" vertical="center"/>
    </xf>
    <xf numFmtId="0" fontId="9" fillId="0" borderId="0" xfId="0" applyFont="1" applyBorder="1" applyAlignment="1">
      <alignment horizontal="center"/>
    </xf>
    <xf numFmtId="0" fontId="145" fillId="0" borderId="0" xfId="0" applyFont="1" applyAlignment="1">
      <alignment horizontal="center" vertical="center"/>
    </xf>
    <xf numFmtId="0" fontId="146" fillId="42" borderId="0" xfId="53" applyFont="1" applyFill="1" applyAlignment="1" applyProtection="1" quotePrefix="1">
      <alignment horizontal="left" vertical="center" indent="6"/>
      <protection/>
    </xf>
    <xf numFmtId="0" fontId="147" fillId="42" borderId="0" xfId="0" applyFont="1" applyFill="1" applyAlignment="1">
      <alignment horizontal="left" vertical="center" indent="6"/>
    </xf>
    <xf numFmtId="0" fontId="121" fillId="4" borderId="12" xfId="0" applyFont="1" applyFill="1" applyBorder="1" applyAlignment="1">
      <alignment horizontal="center" vertical="center" textRotation="90"/>
    </xf>
    <xf numFmtId="0" fontId="120" fillId="4" borderId="12" xfId="0" applyFont="1" applyFill="1" applyBorder="1" applyAlignment="1">
      <alignment horizontal="center" vertical="center" wrapText="1"/>
    </xf>
    <xf numFmtId="0" fontId="121" fillId="4" borderId="18" xfId="0" applyFont="1" applyFill="1" applyBorder="1" applyAlignment="1">
      <alignment horizontal="center" vertical="center" textRotation="90"/>
    </xf>
    <xf numFmtId="0" fontId="121" fillId="4" borderId="53" xfId="0" applyFont="1" applyFill="1" applyBorder="1" applyAlignment="1">
      <alignment horizontal="center" vertical="center" textRotation="90"/>
    </xf>
    <xf numFmtId="0" fontId="121" fillId="4" borderId="51" xfId="0" applyFont="1" applyFill="1" applyBorder="1" applyAlignment="1">
      <alignment horizontal="center" vertical="center" textRotation="90"/>
    </xf>
    <xf numFmtId="0" fontId="148" fillId="10" borderId="27" xfId="0" applyFont="1" applyFill="1" applyBorder="1" applyAlignment="1">
      <alignment horizontal="center" vertical="center"/>
    </xf>
    <xf numFmtId="0" fontId="148" fillId="10" borderId="14" xfId="0" applyFont="1" applyFill="1" applyBorder="1" applyAlignment="1">
      <alignment horizontal="center" vertical="center"/>
    </xf>
    <xf numFmtId="0" fontId="148" fillId="10" borderId="25" xfId="0" applyFont="1" applyFill="1" applyBorder="1" applyAlignment="1">
      <alignment horizontal="center" vertical="center"/>
    </xf>
    <xf numFmtId="0" fontId="149" fillId="4" borderId="0" xfId="0" applyFont="1" applyFill="1" applyBorder="1" applyAlignment="1">
      <alignment horizontal="left"/>
    </xf>
    <xf numFmtId="0" fontId="0" fillId="0" borderId="0" xfId="0" applyAlignment="1">
      <alignment horizontal="left" indent="1"/>
    </xf>
    <xf numFmtId="0" fontId="141" fillId="44" borderId="0" xfId="0" applyFont="1" applyFill="1" applyAlignment="1">
      <alignment horizontal="center" vertical="center"/>
    </xf>
    <xf numFmtId="0" fontId="150" fillId="45" borderId="0" xfId="0" applyFont="1" applyFill="1" applyAlignment="1">
      <alignment horizontal="left"/>
    </xf>
    <xf numFmtId="0" fontId="150" fillId="43" borderId="0" xfId="0" applyFont="1" applyFill="1" applyAlignment="1">
      <alignment horizontal="center" vertical="center"/>
    </xf>
    <xf numFmtId="0" fontId="35" fillId="0" borderId="31" xfId="0" applyFont="1" applyBorder="1" applyAlignment="1">
      <alignment horizontal="left" vertical="center" indent="1"/>
    </xf>
    <xf numFmtId="0" fontId="83" fillId="36" borderId="12" xfId="0" applyFont="1" applyFill="1" applyBorder="1" applyAlignment="1">
      <alignment horizontal="center" vertical="center" shrinkToFit="1"/>
    </xf>
    <xf numFmtId="3" fontId="92" fillId="36" borderId="27" xfId="0" applyNumberFormat="1" applyFont="1" applyFill="1" applyBorder="1" applyAlignment="1">
      <alignment horizontal="right" vertical="center" indent="1" shrinkToFit="1"/>
    </xf>
    <xf numFmtId="0" fontId="92" fillId="36" borderId="25" xfId="0" applyFont="1" applyFill="1" applyBorder="1" applyAlignment="1">
      <alignment horizontal="right" vertical="center" indent="1" shrinkToFit="1"/>
    </xf>
    <xf numFmtId="0" fontId="92" fillId="36" borderId="12" xfId="0" applyFont="1" applyFill="1" applyBorder="1" applyAlignment="1">
      <alignment horizontal="center" vertical="center" shrinkToFit="1"/>
    </xf>
    <xf numFmtId="0" fontId="36" fillId="0" borderId="0" xfId="0" applyFont="1" applyBorder="1" applyAlignment="1">
      <alignment horizontal="center" vertical="center"/>
    </xf>
    <xf numFmtId="0" fontId="43" fillId="0" borderId="12"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bout!A1" /><Relationship Id="rId2" Type="http://schemas.openxmlformats.org/officeDocument/2006/relationships/hyperlink" Target="#Rates!A5" /><Relationship Id="rId3" Type="http://schemas.openxmlformats.org/officeDocument/2006/relationships/hyperlink" Target="#Entry!A1" /><Relationship Id="rId4" Type="http://schemas.openxmlformats.org/officeDocument/2006/relationships/hyperlink" Target="#Macro!A1" /><Relationship Id="rId5"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Gateway!A1" /></Relationships>
</file>

<file path=xl/drawings/_rels/drawing3.xml.rels><?xml version="1.0" encoding="utf-8" standalone="yes"?><Relationships xmlns="http://schemas.openxmlformats.org/package/2006/relationships"><Relationship Id="rId1" Type="http://schemas.openxmlformats.org/officeDocument/2006/relationships/hyperlink" Target="#Data!G6" /></Relationships>
</file>

<file path=xl/drawings/_rels/drawing4.xml.rels><?xml version="1.0" encoding="utf-8" standalone="yes"?><Relationships xmlns="http://schemas.openxmlformats.org/package/2006/relationships"><Relationship Id="rId1" Type="http://schemas.openxmlformats.org/officeDocument/2006/relationships/hyperlink" Target="#Gateway!A1" /></Relationships>
</file>

<file path=xl/drawings/_rels/drawing5.xml.rels><?xml version="1.0" encoding="utf-8" standalone="yes"?><Relationships xmlns="http://schemas.openxmlformats.org/package/2006/relationships"><Relationship Id="rId1" Type="http://schemas.openxmlformats.org/officeDocument/2006/relationships/hyperlink" Target="#Gateway!A1" /></Relationships>
</file>

<file path=xl/drawings/_rels/drawing6.xml.rels><?xml version="1.0" encoding="utf-8" standalone="yes"?><Relationships xmlns="http://schemas.openxmlformats.org/package/2006/relationships"><Relationship Id="rId1" Type="http://schemas.openxmlformats.org/officeDocument/2006/relationships/hyperlink" Target="#Gateway!A1" /><Relationship Id="rId2" Type="http://schemas.openxmlformats.org/officeDocument/2006/relationships/image" Target="../media/image2.jpeg" /><Relationship Id="rId3" Type="http://schemas.openxmlformats.org/officeDocument/2006/relationships/hyperlink" Target="https://www.youtube.com/channel/UChPGnGkDD41ibahYqsT8gLg?sub_confirmation=1"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hyperlink" Target="#Gateway!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21</xdr:row>
      <xdr:rowOff>0</xdr:rowOff>
    </xdr:from>
    <xdr:to>
      <xdr:col>14</xdr:col>
      <xdr:colOff>19050</xdr:colOff>
      <xdr:row>22</xdr:row>
      <xdr:rowOff>123825</xdr:rowOff>
    </xdr:to>
    <xdr:sp>
      <xdr:nvSpPr>
        <xdr:cNvPr id="1" name="Rounded Rectangle 2">
          <a:hlinkClick r:id="rId1"/>
        </xdr:cNvPr>
        <xdr:cNvSpPr>
          <a:spLocks/>
        </xdr:cNvSpPr>
      </xdr:nvSpPr>
      <xdr:spPr>
        <a:xfrm>
          <a:off x="6762750" y="3600450"/>
          <a:ext cx="1790700" cy="2952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ABOUT</a:t>
          </a:r>
        </a:p>
      </xdr:txBody>
    </xdr:sp>
    <xdr:clientData/>
  </xdr:twoCellAnchor>
  <xdr:twoCellAnchor>
    <xdr:from>
      <xdr:col>11</xdr:col>
      <xdr:colOff>47625</xdr:colOff>
      <xdr:row>18</xdr:row>
      <xdr:rowOff>123825</xdr:rowOff>
    </xdr:from>
    <xdr:to>
      <xdr:col>14</xdr:col>
      <xdr:colOff>28575</xdr:colOff>
      <xdr:row>20</xdr:row>
      <xdr:rowOff>85725</xdr:rowOff>
    </xdr:to>
    <xdr:sp>
      <xdr:nvSpPr>
        <xdr:cNvPr id="2" name="Rounded Rectangle 3">
          <a:hlinkClick r:id="rId2"/>
        </xdr:cNvPr>
        <xdr:cNvSpPr>
          <a:spLocks/>
        </xdr:cNvSpPr>
      </xdr:nvSpPr>
      <xdr:spPr>
        <a:xfrm>
          <a:off x="6753225" y="3209925"/>
          <a:ext cx="1809750" cy="304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PREVIOUS</a:t>
          </a:r>
          <a:r>
            <a:rPr lang="en-US" cap="none" sz="1200" b="1" i="0" u="none" baseline="0">
              <a:solidFill>
                <a:srgbClr val="000000"/>
              </a:solidFill>
            </a:rPr>
            <a:t> TAX RATES</a:t>
          </a:r>
        </a:p>
      </xdr:txBody>
    </xdr:sp>
    <xdr:clientData/>
  </xdr:twoCellAnchor>
  <xdr:twoCellAnchor>
    <xdr:from>
      <xdr:col>11</xdr:col>
      <xdr:colOff>47625</xdr:colOff>
      <xdr:row>14</xdr:row>
      <xdr:rowOff>47625</xdr:rowOff>
    </xdr:from>
    <xdr:to>
      <xdr:col>14</xdr:col>
      <xdr:colOff>28575</xdr:colOff>
      <xdr:row>16</xdr:row>
      <xdr:rowOff>9525</xdr:rowOff>
    </xdr:to>
    <xdr:sp macro="[0]!printcalculation">
      <xdr:nvSpPr>
        <xdr:cNvPr id="3" name="Rounded Rectangle 5"/>
        <xdr:cNvSpPr>
          <a:spLocks/>
        </xdr:cNvSpPr>
      </xdr:nvSpPr>
      <xdr:spPr>
        <a:xfrm>
          <a:off x="6753225" y="2447925"/>
          <a:ext cx="18097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200" b="1" i="0" u="none" baseline="0">
              <a:solidFill>
                <a:srgbClr val="000000"/>
              </a:solidFill>
            </a:rPr>
            <a:t>Table of Calculation</a:t>
          </a:r>
        </a:p>
      </xdr:txBody>
    </xdr:sp>
    <xdr:clientData/>
  </xdr:twoCellAnchor>
  <xdr:twoCellAnchor>
    <xdr:from>
      <xdr:col>11</xdr:col>
      <xdr:colOff>47625</xdr:colOff>
      <xdr:row>8</xdr:row>
      <xdr:rowOff>114300</xdr:rowOff>
    </xdr:from>
    <xdr:to>
      <xdr:col>14</xdr:col>
      <xdr:colOff>28575</xdr:colOff>
      <xdr:row>10</xdr:row>
      <xdr:rowOff>76200</xdr:rowOff>
    </xdr:to>
    <xdr:sp>
      <xdr:nvSpPr>
        <xdr:cNvPr id="4" name="Rounded Rectangle 6">
          <a:hlinkClick r:id="rId3"/>
        </xdr:cNvPr>
        <xdr:cNvSpPr>
          <a:spLocks/>
        </xdr:cNvSpPr>
      </xdr:nvSpPr>
      <xdr:spPr>
        <a:xfrm>
          <a:off x="6753225" y="1485900"/>
          <a:ext cx="1809750" cy="304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DATA ENTRY</a:t>
          </a:r>
        </a:p>
      </xdr:txBody>
    </xdr:sp>
    <xdr:clientData/>
  </xdr:twoCellAnchor>
  <xdr:twoCellAnchor>
    <xdr:from>
      <xdr:col>11</xdr:col>
      <xdr:colOff>47625</xdr:colOff>
      <xdr:row>16</xdr:row>
      <xdr:rowOff>85725</xdr:rowOff>
    </xdr:from>
    <xdr:to>
      <xdr:col>14</xdr:col>
      <xdr:colOff>28575</xdr:colOff>
      <xdr:row>18</xdr:row>
      <xdr:rowOff>47625</xdr:rowOff>
    </xdr:to>
    <xdr:sp macro="[0]!printstatement">
      <xdr:nvSpPr>
        <xdr:cNvPr id="5" name="Rounded Rectangle 7"/>
        <xdr:cNvSpPr>
          <a:spLocks/>
        </xdr:cNvSpPr>
      </xdr:nvSpPr>
      <xdr:spPr>
        <a:xfrm>
          <a:off x="6753225" y="2828925"/>
          <a:ext cx="18097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200" b="1" i="0" u="none" baseline="0">
              <a:solidFill>
                <a:srgbClr val="000000"/>
              </a:solidFill>
            </a:rPr>
            <a:t>10 E Form</a:t>
          </a:r>
        </a:p>
      </xdr:txBody>
    </xdr:sp>
    <xdr:clientData/>
  </xdr:twoCellAnchor>
  <xdr:twoCellAnchor>
    <xdr:from>
      <xdr:col>14</xdr:col>
      <xdr:colOff>76200</xdr:colOff>
      <xdr:row>0</xdr:row>
      <xdr:rowOff>123825</xdr:rowOff>
    </xdr:from>
    <xdr:to>
      <xdr:col>17</xdr:col>
      <xdr:colOff>180975</xdr:colOff>
      <xdr:row>2</xdr:row>
      <xdr:rowOff>123825</xdr:rowOff>
    </xdr:to>
    <xdr:sp>
      <xdr:nvSpPr>
        <xdr:cNvPr id="6" name="TextBox 9"/>
        <xdr:cNvSpPr txBox="1">
          <a:spLocks noChangeArrowheads="1"/>
        </xdr:cNvSpPr>
      </xdr:nvSpPr>
      <xdr:spPr>
        <a:xfrm>
          <a:off x="8610600" y="123825"/>
          <a:ext cx="1933575" cy="342900"/>
        </a:xfrm>
        <a:prstGeom prst="rect">
          <a:avLst/>
        </a:prstGeom>
        <a:noFill/>
        <a:ln w="0" cmpd="sng">
          <a:noFill/>
        </a:ln>
      </xdr:spPr>
      <xdr:txBody>
        <a:bodyPr vertOverflow="clip" wrap="square" lIns="91440" tIns="45720" rIns="91440" bIns="45720"/>
        <a:p>
          <a:pPr algn="just">
            <a:defRPr/>
          </a:pPr>
          <a:r>
            <a:rPr lang="en-US" cap="none" sz="1400" b="1" i="0" u="none" baseline="0">
              <a:solidFill>
                <a:srgbClr val="000000"/>
              </a:solidFill>
            </a:rPr>
            <a:t>Enable Macros First</a:t>
          </a:r>
        </a:p>
      </xdr:txBody>
    </xdr:sp>
    <xdr:clientData/>
  </xdr:twoCellAnchor>
  <xdr:twoCellAnchor>
    <xdr:from>
      <xdr:col>14</xdr:col>
      <xdr:colOff>85725</xdr:colOff>
      <xdr:row>1</xdr:row>
      <xdr:rowOff>123825</xdr:rowOff>
    </xdr:from>
    <xdr:to>
      <xdr:col>17</xdr:col>
      <xdr:colOff>266700</xdr:colOff>
      <xdr:row>3</xdr:row>
      <xdr:rowOff>123825</xdr:rowOff>
    </xdr:to>
    <xdr:sp>
      <xdr:nvSpPr>
        <xdr:cNvPr id="7" name="TextBox 10">
          <a:hlinkClick r:id="rId4"/>
        </xdr:cNvPr>
        <xdr:cNvSpPr txBox="1">
          <a:spLocks noChangeArrowheads="1"/>
        </xdr:cNvSpPr>
      </xdr:nvSpPr>
      <xdr:spPr>
        <a:xfrm>
          <a:off x="8620125" y="295275"/>
          <a:ext cx="2009775" cy="342900"/>
        </a:xfrm>
        <a:prstGeom prst="rect">
          <a:avLst/>
        </a:prstGeom>
        <a:noFill/>
        <a:ln w="9525" cmpd="sng">
          <a:noFill/>
        </a:ln>
      </xdr:spPr>
      <xdr:txBody>
        <a:bodyPr vertOverflow="clip" wrap="square" lIns="91440" tIns="45720" rIns="91440" bIns="45720"/>
        <a:p>
          <a:pPr algn="l">
            <a:defRPr/>
          </a:pPr>
          <a:r>
            <a:rPr lang="en-US" cap="none" sz="2000" b="1" i="0" u="none" baseline="0"/>
            <a:t>HOW TO...?</a:t>
          </a:r>
        </a:p>
      </xdr:txBody>
    </xdr:sp>
    <xdr:clientData/>
  </xdr:twoCellAnchor>
  <xdr:twoCellAnchor editAs="oneCell">
    <xdr:from>
      <xdr:col>1</xdr:col>
      <xdr:colOff>171450</xdr:colOff>
      <xdr:row>7</xdr:row>
      <xdr:rowOff>0</xdr:rowOff>
    </xdr:from>
    <xdr:to>
      <xdr:col>7</xdr:col>
      <xdr:colOff>400050</xdr:colOff>
      <xdr:row>24</xdr:row>
      <xdr:rowOff>114300</xdr:rowOff>
    </xdr:to>
    <xdr:pic>
      <xdr:nvPicPr>
        <xdr:cNvPr id="8" name="Picture 13" descr="09-rupee-latest.jpg"/>
        <xdr:cNvPicPr preferRelativeResize="1">
          <a:picLocks noChangeAspect="1"/>
        </xdr:cNvPicPr>
      </xdr:nvPicPr>
      <xdr:blipFill>
        <a:blip r:embed="rId5"/>
        <a:stretch>
          <a:fillRect/>
        </a:stretch>
      </xdr:blipFill>
      <xdr:spPr>
        <a:xfrm>
          <a:off x="781050" y="1200150"/>
          <a:ext cx="3886200" cy="3028950"/>
        </a:xfrm>
        <a:prstGeom prst="rect">
          <a:avLst/>
        </a:prstGeom>
        <a:noFill/>
        <a:ln w="9525" cmpd="sng">
          <a:noFill/>
        </a:ln>
      </xdr:spPr>
    </xdr:pic>
    <xdr:clientData/>
  </xdr:twoCellAnchor>
  <xdr:twoCellAnchor>
    <xdr:from>
      <xdr:col>1</xdr:col>
      <xdr:colOff>95250</xdr:colOff>
      <xdr:row>6</xdr:row>
      <xdr:rowOff>114300</xdr:rowOff>
    </xdr:from>
    <xdr:to>
      <xdr:col>7</xdr:col>
      <xdr:colOff>466725</xdr:colOff>
      <xdr:row>25</xdr:row>
      <xdr:rowOff>28575</xdr:rowOff>
    </xdr:to>
    <xdr:sp>
      <xdr:nvSpPr>
        <xdr:cNvPr id="9" name="Rectangle 14"/>
        <xdr:cNvSpPr>
          <a:spLocks/>
        </xdr:cNvSpPr>
      </xdr:nvSpPr>
      <xdr:spPr>
        <a:xfrm>
          <a:off x="704850" y="1143000"/>
          <a:ext cx="4029075" cy="3171825"/>
        </a:xfrm>
        <a:prstGeom prst="rect">
          <a:avLst/>
        </a:prstGeom>
        <a:noFill/>
        <a:ln w="19050" cmpd="sng">
          <a:solidFill>
            <a:srgbClr val="4040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3</xdr:row>
      <xdr:rowOff>76200</xdr:rowOff>
    </xdr:from>
    <xdr:to>
      <xdr:col>7</xdr:col>
      <xdr:colOff>476250</xdr:colOff>
      <xdr:row>7</xdr:row>
      <xdr:rowOff>152400</xdr:rowOff>
    </xdr:to>
    <xdr:sp>
      <xdr:nvSpPr>
        <xdr:cNvPr id="10" name="TextBox 15"/>
        <xdr:cNvSpPr txBox="1">
          <a:spLocks noChangeArrowheads="1"/>
        </xdr:cNvSpPr>
      </xdr:nvSpPr>
      <xdr:spPr>
        <a:xfrm>
          <a:off x="676275" y="590550"/>
          <a:ext cx="4067175" cy="762000"/>
        </a:xfrm>
        <a:prstGeom prst="rect">
          <a:avLst/>
        </a:prstGeom>
        <a:noFill/>
        <a:ln w="9525" cmpd="sng">
          <a:noFill/>
        </a:ln>
      </xdr:spPr>
      <xdr:txBody>
        <a:bodyPr vertOverflow="clip" wrap="square" lIns="91440" tIns="45720" rIns="91440" bIns="45720"/>
        <a:p>
          <a:pPr algn="ctr">
            <a:defRPr/>
          </a:pPr>
          <a:r>
            <a:rPr lang="en-US" cap="none" sz="2800" b="1" i="0" u="none" baseline="0">
              <a:solidFill>
                <a:srgbClr val="000000"/>
              </a:solidFill>
              <a:latin typeface="Calibri"/>
              <a:ea typeface="Calibri"/>
              <a:cs typeface="Calibri"/>
            </a:rPr>
            <a:t>Relief</a:t>
          </a:r>
          <a:r>
            <a:rPr lang="en-US" cap="none" sz="2800" b="1" i="0" u="none" baseline="0">
              <a:solidFill>
                <a:srgbClr val="000000"/>
              </a:solidFill>
              <a:latin typeface="Calibri"/>
              <a:ea typeface="Calibri"/>
              <a:cs typeface="Calibri"/>
            </a:rPr>
            <a:t> Calculator 2019-20</a:t>
          </a:r>
        </a:p>
      </xdr:txBody>
    </xdr:sp>
    <xdr:clientData/>
  </xdr:twoCellAnchor>
  <xdr:twoCellAnchor>
    <xdr:from>
      <xdr:col>1</xdr:col>
      <xdr:colOff>333375</xdr:colOff>
      <xdr:row>7</xdr:row>
      <xdr:rowOff>38100</xdr:rowOff>
    </xdr:from>
    <xdr:to>
      <xdr:col>7</xdr:col>
      <xdr:colOff>295275</xdr:colOff>
      <xdr:row>9</xdr:row>
      <xdr:rowOff>66675</xdr:rowOff>
    </xdr:to>
    <xdr:sp>
      <xdr:nvSpPr>
        <xdr:cNvPr id="11" name="TextBox 16"/>
        <xdr:cNvSpPr txBox="1">
          <a:spLocks noChangeArrowheads="1"/>
        </xdr:cNvSpPr>
      </xdr:nvSpPr>
      <xdr:spPr>
        <a:xfrm>
          <a:off x="942975" y="1238250"/>
          <a:ext cx="3619500" cy="371475"/>
        </a:xfrm>
        <a:prstGeom prst="rect">
          <a:avLst/>
        </a:prstGeom>
        <a:noFill/>
        <a:ln w="9525" cmpd="sng">
          <a:noFill/>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Calculate Rebate</a:t>
          </a:r>
          <a:r>
            <a:rPr lang="en-US" cap="none" sz="1600" b="1" i="0" u="none" baseline="0">
              <a:solidFill>
                <a:srgbClr val="000000"/>
              </a:solidFill>
              <a:latin typeface="Calibri"/>
              <a:ea typeface="Calibri"/>
              <a:cs typeface="Calibri"/>
            </a:rPr>
            <a:t> on your Salary Arrear</a:t>
          </a:r>
        </a:p>
      </xdr:txBody>
    </xdr:sp>
    <xdr:clientData/>
  </xdr:twoCellAnchor>
  <xdr:twoCellAnchor>
    <xdr:from>
      <xdr:col>3</xdr:col>
      <xdr:colOff>419100</xdr:colOff>
      <xdr:row>19</xdr:row>
      <xdr:rowOff>152400</xdr:rowOff>
    </xdr:from>
    <xdr:to>
      <xdr:col>7</xdr:col>
      <xdr:colOff>257175</xdr:colOff>
      <xdr:row>23</xdr:row>
      <xdr:rowOff>85725</xdr:rowOff>
    </xdr:to>
    <xdr:sp>
      <xdr:nvSpPr>
        <xdr:cNvPr id="12" name="TextBox 17"/>
        <xdr:cNvSpPr txBox="1">
          <a:spLocks noChangeArrowheads="1"/>
        </xdr:cNvSpPr>
      </xdr:nvSpPr>
      <xdr:spPr>
        <a:xfrm>
          <a:off x="2247900" y="3409950"/>
          <a:ext cx="2276475" cy="619125"/>
        </a:xfrm>
        <a:prstGeom prst="rect">
          <a:avLst/>
        </a:prstGeom>
        <a:noFill/>
        <a:ln w="9525" cmpd="sng">
          <a:noFill/>
        </a:ln>
      </xdr:spPr>
      <xdr:txBody>
        <a:bodyPr vertOverflow="clip" wrap="square" lIns="91440" tIns="45720" rIns="91440" bIns="45720"/>
        <a:p>
          <a:pPr algn="l">
            <a:defRPr/>
          </a:pPr>
          <a:r>
            <a:rPr lang="en-US" cap="none" sz="2000" b="1" i="0" u="none" baseline="0">
              <a:solidFill>
                <a:srgbClr val="FFFFFF"/>
              </a:solidFill>
              <a:latin typeface="Calibri"/>
              <a:ea typeface="Calibri"/>
              <a:cs typeface="Calibri"/>
            </a:rPr>
            <a:t>in</a:t>
          </a:r>
          <a:r>
            <a:rPr lang="en-US" cap="none" sz="2000" b="1" i="0" u="none" baseline="0">
              <a:solidFill>
                <a:srgbClr val="000000"/>
              </a:solidFill>
              <a:latin typeface="Calibri"/>
              <a:ea typeface="Calibri"/>
              <a:cs typeface="Calibri"/>
            </a:rPr>
            <a:t>  </a:t>
          </a:r>
          <a:r>
            <a:rPr lang="en-US" cap="none" sz="4800" b="1" i="1" u="none" baseline="0">
              <a:solidFill>
                <a:srgbClr val="FF0000"/>
              </a:solidFill>
              <a:latin typeface="Calibri"/>
              <a:ea typeface="Calibri"/>
              <a:cs typeface="Calibri"/>
            </a:rPr>
            <a:t>3</a:t>
          </a:r>
          <a:r>
            <a:rPr lang="en-US" cap="none" sz="2000" b="1" i="0" u="none" baseline="0">
              <a:solidFill>
                <a:srgbClr val="000000"/>
              </a:solidFill>
              <a:latin typeface="Calibri"/>
              <a:ea typeface="Calibri"/>
              <a:cs typeface="Calibri"/>
            </a:rPr>
            <a:t>  </a:t>
          </a:r>
          <a:r>
            <a:rPr lang="en-US" cap="none" sz="2000" b="1" i="0" u="none" baseline="0">
              <a:solidFill>
                <a:srgbClr val="FFFFFF"/>
              </a:solidFill>
              <a:latin typeface="Calibri"/>
              <a:ea typeface="Calibri"/>
              <a:cs typeface="Calibri"/>
            </a:rPr>
            <a:t>Simple Steps</a:t>
          </a:r>
        </a:p>
      </xdr:txBody>
    </xdr:sp>
    <xdr:clientData/>
  </xdr:twoCellAnchor>
  <xdr:twoCellAnchor>
    <xdr:from>
      <xdr:col>11</xdr:col>
      <xdr:colOff>47625</xdr:colOff>
      <xdr:row>12</xdr:row>
      <xdr:rowOff>0</xdr:rowOff>
    </xdr:from>
    <xdr:to>
      <xdr:col>14</xdr:col>
      <xdr:colOff>28575</xdr:colOff>
      <xdr:row>13</xdr:row>
      <xdr:rowOff>133350</xdr:rowOff>
    </xdr:to>
    <xdr:sp macro="[0]!printarrear">
      <xdr:nvSpPr>
        <xdr:cNvPr id="13" name="Rounded Rectangle 14"/>
        <xdr:cNvSpPr>
          <a:spLocks/>
        </xdr:cNvSpPr>
      </xdr:nvSpPr>
      <xdr:spPr>
        <a:xfrm>
          <a:off x="6753225" y="2057400"/>
          <a:ext cx="1809750"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nchor="ctr"/>
        <a:p>
          <a:pPr algn="ctr">
            <a:defRPr/>
          </a:pPr>
          <a:r>
            <a:rPr lang="en-US" cap="none" sz="1200" b="1" i="0" u="none" baseline="0">
              <a:solidFill>
                <a:srgbClr val="000000"/>
              </a:solidFill>
            </a:rPr>
            <a:t>Arrear Statement</a:t>
          </a:r>
        </a:p>
      </xdr:txBody>
    </xdr:sp>
    <xdr:clientData/>
  </xdr:twoCellAnchor>
  <xdr:twoCellAnchor>
    <xdr:from>
      <xdr:col>11</xdr:col>
      <xdr:colOff>66675</xdr:colOff>
      <xdr:row>24</xdr:row>
      <xdr:rowOff>171450</xdr:rowOff>
    </xdr:from>
    <xdr:to>
      <xdr:col>14</xdr:col>
      <xdr:colOff>0</xdr:colOff>
      <xdr:row>26</xdr:row>
      <xdr:rowOff>123825</xdr:rowOff>
    </xdr:to>
    <xdr:sp>
      <xdr:nvSpPr>
        <xdr:cNvPr id="14" name="TextBox 19"/>
        <xdr:cNvSpPr txBox="1">
          <a:spLocks noChangeArrowheads="1"/>
        </xdr:cNvSpPr>
      </xdr:nvSpPr>
      <xdr:spPr>
        <a:xfrm>
          <a:off x="6772275" y="4286250"/>
          <a:ext cx="1762125" cy="295275"/>
        </a:xfrm>
        <a:prstGeom prst="rect">
          <a:avLst/>
        </a:prstGeom>
        <a:noFill/>
        <a:ln w="9525" cmpd="sng">
          <a:noFill/>
        </a:ln>
      </xdr:spPr>
      <xdr:txBody>
        <a:bodyPr vertOverflow="clip" wrap="square" lIns="91440" tIns="45720" rIns="91440" bIns="45720"/>
        <a:p>
          <a:pPr algn="ctr">
            <a:defRPr/>
          </a:pPr>
          <a:r>
            <a:rPr lang="en-US" cap="none" sz="1400" b="0" i="0" u="none" baseline="0">
              <a:solidFill>
                <a:srgbClr val="FFFF99"/>
              </a:solidFill>
            </a:rPr>
            <a:t>www.alrahiman.com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0</xdr:row>
      <xdr:rowOff>171450</xdr:rowOff>
    </xdr:from>
    <xdr:to>
      <xdr:col>17</xdr:col>
      <xdr:colOff>142875</xdr:colOff>
      <xdr:row>0</xdr:row>
      <xdr:rowOff>476250</xdr:rowOff>
    </xdr:to>
    <xdr:sp>
      <xdr:nvSpPr>
        <xdr:cNvPr id="1" name="Rounded Rectangle 1">
          <a:hlinkClick r:id="rId1"/>
        </xdr:cNvPr>
        <xdr:cNvSpPr>
          <a:spLocks/>
        </xdr:cNvSpPr>
      </xdr:nvSpPr>
      <xdr:spPr>
        <a:xfrm>
          <a:off x="7915275" y="171450"/>
          <a:ext cx="904875" cy="304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Back</a:t>
          </a:r>
        </a:p>
      </xdr:txBody>
    </xdr:sp>
    <xdr:clientData/>
  </xdr:twoCellAnchor>
  <xdr:twoCellAnchor>
    <xdr:from>
      <xdr:col>13</xdr:col>
      <xdr:colOff>247650</xdr:colOff>
      <xdr:row>0</xdr:row>
      <xdr:rowOff>161925</xdr:rowOff>
    </xdr:from>
    <xdr:to>
      <xdr:col>15</xdr:col>
      <xdr:colOff>76200</xdr:colOff>
      <xdr:row>0</xdr:row>
      <xdr:rowOff>466725</xdr:rowOff>
    </xdr:to>
    <xdr:sp macro="[0]!clearentry">
      <xdr:nvSpPr>
        <xdr:cNvPr id="2" name="Rounded Rectangle 2"/>
        <xdr:cNvSpPr>
          <a:spLocks/>
        </xdr:cNvSpPr>
      </xdr:nvSpPr>
      <xdr:spPr>
        <a:xfrm>
          <a:off x="6791325" y="161925"/>
          <a:ext cx="895350" cy="304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Clear All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4876800</xdr:colOff>
      <xdr:row>0</xdr:row>
      <xdr:rowOff>142875</xdr:rowOff>
    </xdr:from>
    <xdr:to>
      <xdr:col>2</xdr:col>
      <xdr:colOff>6143625</xdr:colOff>
      <xdr:row>0</xdr:row>
      <xdr:rowOff>514350</xdr:rowOff>
    </xdr:to>
    <xdr:sp>
      <xdr:nvSpPr>
        <xdr:cNvPr id="1" name="Rounded Rectangle 1">
          <a:hlinkClick r:id="rId1"/>
        </xdr:cNvPr>
        <xdr:cNvSpPr>
          <a:spLocks/>
        </xdr:cNvSpPr>
      </xdr:nvSpPr>
      <xdr:spPr>
        <a:xfrm>
          <a:off x="6886575" y="142875"/>
          <a:ext cx="1266825" cy="3714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BACK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180975</xdr:rowOff>
    </xdr:from>
    <xdr:to>
      <xdr:col>15</xdr:col>
      <xdr:colOff>0</xdr:colOff>
      <xdr:row>0</xdr:row>
      <xdr:rowOff>485775</xdr:rowOff>
    </xdr:to>
    <xdr:sp>
      <xdr:nvSpPr>
        <xdr:cNvPr id="1" name="Rounded Rectangle 5">
          <a:hlinkClick r:id="rId1"/>
        </xdr:cNvPr>
        <xdr:cNvSpPr>
          <a:spLocks/>
        </xdr:cNvSpPr>
      </xdr:nvSpPr>
      <xdr:spPr>
        <a:xfrm>
          <a:off x="7800975" y="180975"/>
          <a:ext cx="885825" cy="304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nchor="ctr"/>
        <a:p>
          <a:pPr algn="ctr">
            <a:defRPr/>
          </a:pPr>
          <a:r>
            <a:rPr lang="en-US" cap="none" sz="1200" b="1" i="0" u="none" baseline="0">
              <a:solidFill>
                <a:srgbClr val="000000"/>
              </a:solidFill>
            </a:rPr>
            <a:t>Back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0</xdr:row>
      <xdr:rowOff>228600</xdr:rowOff>
    </xdr:from>
    <xdr:to>
      <xdr:col>7</xdr:col>
      <xdr:colOff>657225</xdr:colOff>
      <xdr:row>1</xdr:row>
      <xdr:rowOff>133350</xdr:rowOff>
    </xdr:to>
    <xdr:sp>
      <xdr:nvSpPr>
        <xdr:cNvPr id="1" name="Rounded Rectangle 1">
          <a:hlinkClick r:id="rId1"/>
        </xdr:cNvPr>
        <xdr:cNvSpPr>
          <a:spLocks/>
        </xdr:cNvSpPr>
      </xdr:nvSpPr>
      <xdr:spPr>
        <a:xfrm>
          <a:off x="7353300" y="228600"/>
          <a:ext cx="1809750" cy="3524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18288" tIns="0" rIns="0" bIns="0" anchor="ctr"/>
        <a:p>
          <a:pPr algn="ctr">
            <a:defRPr/>
          </a:pPr>
          <a:r>
            <a:rPr lang="en-US" cap="none" sz="1100" b="1" i="0" u="none" baseline="0">
              <a:solidFill>
                <a:srgbClr val="FFFFFF"/>
              </a:solidFill>
            </a:rPr>
            <a:t>BACK</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20</xdr:row>
      <xdr:rowOff>114300</xdr:rowOff>
    </xdr:from>
    <xdr:to>
      <xdr:col>6</xdr:col>
      <xdr:colOff>38100</xdr:colOff>
      <xdr:row>20</xdr:row>
      <xdr:rowOff>361950</xdr:rowOff>
    </xdr:to>
    <xdr:sp macro="[1]!Main">
      <xdr:nvSpPr>
        <xdr:cNvPr id="1" name="Rounded Rectangle 2">
          <a:hlinkClick r:id="rId1"/>
        </xdr:cNvPr>
        <xdr:cNvSpPr>
          <a:spLocks/>
        </xdr:cNvSpPr>
      </xdr:nvSpPr>
      <xdr:spPr>
        <a:xfrm>
          <a:off x="2809875" y="3457575"/>
          <a:ext cx="885825" cy="24765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lIns="91440" tIns="45720" rIns="91440" bIns="45720" anchor="ctr"/>
        <a:p>
          <a:pPr algn="ctr">
            <a:defRPr/>
          </a:pPr>
          <a:r>
            <a:rPr lang="en-US" cap="none" sz="1100" b="1" i="0" u="none" baseline="0">
              <a:solidFill>
                <a:srgbClr val="FFFFFF"/>
              </a:solidFill>
            </a:rPr>
            <a:t>CLOSE</a:t>
          </a:r>
        </a:p>
      </xdr:txBody>
    </xdr:sp>
    <xdr:clientData/>
  </xdr:twoCellAnchor>
  <xdr:twoCellAnchor>
    <xdr:from>
      <xdr:col>0</xdr:col>
      <xdr:colOff>457200</xdr:colOff>
      <xdr:row>10</xdr:row>
      <xdr:rowOff>152400</xdr:rowOff>
    </xdr:from>
    <xdr:to>
      <xdr:col>5</xdr:col>
      <xdr:colOff>114300</xdr:colOff>
      <xdr:row>14</xdr:row>
      <xdr:rowOff>47625</xdr:rowOff>
    </xdr:to>
    <xdr:sp>
      <xdr:nvSpPr>
        <xdr:cNvPr id="2" name="TextBox 3"/>
        <xdr:cNvSpPr txBox="1">
          <a:spLocks noChangeArrowheads="1"/>
        </xdr:cNvSpPr>
      </xdr:nvSpPr>
      <xdr:spPr>
        <a:xfrm>
          <a:off x="457200" y="1876425"/>
          <a:ext cx="2705100" cy="542925"/>
        </a:xfrm>
        <a:prstGeom prst="rect">
          <a:avLst/>
        </a:prstGeom>
        <a:noFill/>
        <a:ln w="9525" cmpd="sng">
          <a:noFill/>
        </a:ln>
      </xdr:spPr>
      <xdr:txBody>
        <a:bodyPr vertOverflow="clip" wrap="square" lIns="91440" tIns="45720" rIns="91440" bIns="45720"/>
        <a:p>
          <a:pPr algn="l">
            <a:defRPr/>
          </a:pPr>
          <a:r>
            <a:rPr lang="en-US" cap="none" sz="1200" b="1" i="0" u="none" baseline="0">
              <a:solidFill>
                <a:srgbClr val="800000"/>
              </a:solidFill>
              <a:latin typeface="Calibri"/>
              <a:ea typeface="Calibri"/>
              <a:cs typeface="Calibri"/>
            </a:rPr>
            <a:t>ABDURAHIMAN VALIYA PEEDIYAKKAL
</a:t>
          </a:r>
          <a:r>
            <a:rPr lang="en-US" cap="none" sz="1100" b="0" i="0" u="none" baseline="0">
              <a:solidFill>
                <a:srgbClr val="000000"/>
              </a:solidFill>
              <a:latin typeface="Calibri"/>
              <a:ea typeface="Calibri"/>
              <a:cs typeface="Calibri"/>
            </a:rPr>
            <a:t>HSST-Commerce,</a:t>
          </a:r>
          <a:r>
            <a:rPr lang="en-US" cap="none" sz="1100" b="0" i="0" u="none" baseline="0">
              <a:solidFill>
                <a:srgbClr val="000000"/>
              </a:solidFill>
              <a:latin typeface="Calibri"/>
              <a:ea typeface="Calibri"/>
              <a:cs typeface="Calibri"/>
            </a:rPr>
            <a:t> Devadhar Govt HSS, Tanur
</a:t>
          </a:r>
          <a:r>
            <a:rPr lang="en-US" cap="none" sz="1100" b="0" i="0" u="none" baseline="0">
              <a:solidFill>
                <a:srgbClr val="000000"/>
              </a:solidFill>
              <a:latin typeface="Calibri"/>
              <a:ea typeface="Calibri"/>
              <a:cs typeface="Calibri"/>
            </a:rPr>
            <a:t>Tirur. Malappuram(Dt), Kerala</a:t>
          </a:r>
        </a:p>
      </xdr:txBody>
    </xdr:sp>
    <xdr:clientData/>
  </xdr:twoCellAnchor>
  <xdr:twoCellAnchor>
    <xdr:from>
      <xdr:col>0</xdr:col>
      <xdr:colOff>447675</xdr:colOff>
      <xdr:row>4</xdr:row>
      <xdr:rowOff>200025</xdr:rowOff>
    </xdr:from>
    <xdr:to>
      <xdr:col>5</xdr:col>
      <xdr:colOff>590550</xdr:colOff>
      <xdr:row>9</xdr:row>
      <xdr:rowOff>85725</xdr:rowOff>
    </xdr:to>
    <xdr:sp>
      <xdr:nvSpPr>
        <xdr:cNvPr id="3" name="TextBox 4"/>
        <xdr:cNvSpPr txBox="1">
          <a:spLocks noChangeArrowheads="1"/>
        </xdr:cNvSpPr>
      </xdr:nvSpPr>
      <xdr:spPr>
        <a:xfrm>
          <a:off x="447675" y="847725"/>
          <a:ext cx="3190875" cy="800100"/>
        </a:xfrm>
        <a:prstGeom prst="rect">
          <a:avLst/>
        </a:prstGeom>
        <a:noFill/>
        <a:ln w="9525" cmpd="sng">
          <a:noFill/>
        </a:ln>
      </xdr:spPr>
      <xdr:txBody>
        <a:bodyPr vertOverflow="clip" wrap="square" lIns="91440" tIns="45720" rIns="91440" bIns="45720"/>
        <a:p>
          <a:pPr algn="l">
            <a:defRPr/>
          </a:pPr>
          <a:r>
            <a:rPr lang="en-US" cap="none" sz="1800" b="1" i="0" u="none" baseline="0">
              <a:solidFill>
                <a:srgbClr val="0066CC"/>
              </a:solidFill>
              <a:latin typeface="Calibri"/>
              <a:ea typeface="Calibri"/>
              <a:cs typeface="Calibri"/>
            </a:rPr>
            <a:t>RELIEF</a:t>
          </a:r>
          <a:r>
            <a:rPr lang="en-US" cap="none" sz="1800" b="1" i="0" u="none" baseline="0">
              <a:solidFill>
                <a:srgbClr val="0066CC"/>
              </a:solidFill>
              <a:latin typeface="Calibri"/>
              <a:ea typeface="Calibri"/>
              <a:cs typeface="Calibri"/>
            </a:rPr>
            <a:t> CALCULATOR </a:t>
          </a:r>
          <a:r>
            <a:rPr lang="en-US" cap="none" sz="1800" b="1" i="0" u="none" baseline="0">
              <a:solidFill>
                <a:srgbClr val="0066CC"/>
              </a:solidFill>
              <a:latin typeface="Calibri"/>
              <a:ea typeface="Calibri"/>
              <a:cs typeface="Calibri"/>
            </a:rPr>
            <a:t>2017-18
</a:t>
          </a:r>
          <a:r>
            <a:rPr lang="en-US" cap="none" sz="1100" b="0" i="0" u="none" baseline="0">
              <a:solidFill>
                <a:srgbClr val="000000"/>
              </a:solidFill>
              <a:latin typeface="Calibri"/>
              <a:ea typeface="Calibri"/>
              <a:cs typeface="Calibri"/>
            </a:rPr>
            <a:t>Calculate Relief on Arrear Salaries</a:t>
          </a:r>
        </a:p>
      </xdr:txBody>
    </xdr:sp>
    <xdr:clientData/>
  </xdr:twoCellAnchor>
  <xdr:twoCellAnchor>
    <xdr:from>
      <xdr:col>0</xdr:col>
      <xdr:colOff>438150</xdr:colOff>
      <xdr:row>9</xdr:row>
      <xdr:rowOff>95250</xdr:rowOff>
    </xdr:from>
    <xdr:to>
      <xdr:col>4</xdr:col>
      <xdr:colOff>247650</xdr:colOff>
      <xdr:row>11</xdr:row>
      <xdr:rowOff>0</xdr:rowOff>
    </xdr:to>
    <xdr:sp>
      <xdr:nvSpPr>
        <xdr:cNvPr id="4" name="TextBox 5"/>
        <xdr:cNvSpPr txBox="1">
          <a:spLocks noChangeArrowheads="1"/>
        </xdr:cNvSpPr>
      </xdr:nvSpPr>
      <xdr:spPr>
        <a:xfrm>
          <a:off x="438150" y="1657350"/>
          <a:ext cx="2247900" cy="22860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993300"/>
              </a:solidFill>
            </a:rPr>
            <a:t>Delevelped by</a:t>
          </a:r>
        </a:p>
      </xdr:txBody>
    </xdr:sp>
    <xdr:clientData/>
  </xdr:twoCellAnchor>
  <xdr:twoCellAnchor>
    <xdr:from>
      <xdr:col>0</xdr:col>
      <xdr:colOff>476250</xdr:colOff>
      <xdr:row>15</xdr:row>
      <xdr:rowOff>76200</xdr:rowOff>
    </xdr:from>
    <xdr:to>
      <xdr:col>4</xdr:col>
      <xdr:colOff>276225</xdr:colOff>
      <xdr:row>18</xdr:row>
      <xdr:rowOff>95250</xdr:rowOff>
    </xdr:to>
    <xdr:sp>
      <xdr:nvSpPr>
        <xdr:cNvPr id="5" name="TextBox 6"/>
        <xdr:cNvSpPr txBox="1">
          <a:spLocks noChangeArrowheads="1"/>
        </xdr:cNvSpPr>
      </xdr:nvSpPr>
      <xdr:spPr>
        <a:xfrm>
          <a:off x="476250" y="2609850"/>
          <a:ext cx="2238375" cy="504825"/>
        </a:xfrm>
        <a:prstGeom prst="rect">
          <a:avLst/>
        </a:prstGeom>
        <a:noFill/>
        <a:ln w="9525" cmpd="sng">
          <a:noFill/>
        </a:ln>
      </xdr:spPr>
      <xdr:txBody>
        <a:bodyPr vertOverflow="clip" wrap="square" lIns="91440" tIns="45720" rIns="91440" bIns="45720"/>
        <a:p>
          <a:pPr algn="l">
            <a:defRPr/>
          </a:pPr>
          <a:r>
            <a:rPr lang="en-US" cap="none" sz="1100" b="0" i="0" u="none" baseline="0">
              <a:solidFill>
                <a:srgbClr val="993300"/>
              </a:solidFill>
              <a:latin typeface="Calibri"/>
              <a:ea typeface="Calibri"/>
              <a:cs typeface="Calibri"/>
            </a:rPr>
            <a:t>Email : alrahiman@gmail.com
</a:t>
          </a:r>
          <a:r>
            <a:rPr lang="en-US" cap="none" sz="1100" b="0" i="0" u="none" baseline="0">
              <a:solidFill>
                <a:srgbClr val="993300"/>
              </a:solidFill>
              <a:latin typeface="Calibri"/>
              <a:ea typeface="Calibri"/>
              <a:cs typeface="Calibri"/>
            </a:rPr>
            <a:t>Website</a:t>
          </a:r>
          <a:r>
            <a:rPr lang="en-US" cap="none" sz="1100" b="0" i="0" u="none" baseline="0">
              <a:solidFill>
                <a:srgbClr val="993300"/>
              </a:solidFill>
              <a:latin typeface="Calibri"/>
              <a:ea typeface="Calibri"/>
              <a:cs typeface="Calibri"/>
            </a:rPr>
            <a:t> : www.alrahiman.com</a:t>
          </a:r>
        </a:p>
      </xdr:txBody>
    </xdr:sp>
    <xdr:clientData/>
  </xdr:twoCellAnchor>
  <xdr:twoCellAnchor editAs="oneCell">
    <xdr:from>
      <xdr:col>8</xdr:col>
      <xdr:colOff>28575</xdr:colOff>
      <xdr:row>5</xdr:row>
      <xdr:rowOff>95250</xdr:rowOff>
    </xdr:from>
    <xdr:to>
      <xdr:col>11</xdr:col>
      <xdr:colOff>85725</xdr:colOff>
      <xdr:row>16</xdr:row>
      <xdr:rowOff>123825</xdr:rowOff>
    </xdr:to>
    <xdr:pic>
      <xdr:nvPicPr>
        <xdr:cNvPr id="6" name="Picture 7" descr="11.jpg"/>
        <xdr:cNvPicPr preferRelativeResize="1">
          <a:picLocks noChangeAspect="1"/>
        </xdr:cNvPicPr>
      </xdr:nvPicPr>
      <xdr:blipFill>
        <a:blip r:embed="rId2"/>
        <a:stretch>
          <a:fillRect/>
        </a:stretch>
      </xdr:blipFill>
      <xdr:spPr>
        <a:xfrm>
          <a:off x="4905375" y="981075"/>
          <a:ext cx="1885950" cy="1838325"/>
        </a:xfrm>
        <a:prstGeom prst="rect">
          <a:avLst/>
        </a:prstGeom>
        <a:noFill/>
        <a:ln w="9525" cmpd="sng">
          <a:noFill/>
        </a:ln>
      </xdr:spPr>
    </xdr:pic>
    <xdr:clientData/>
  </xdr:twoCellAnchor>
  <xdr:twoCellAnchor>
    <xdr:from>
      <xdr:col>0</xdr:col>
      <xdr:colOff>552450</xdr:colOff>
      <xdr:row>19</xdr:row>
      <xdr:rowOff>19050</xdr:rowOff>
    </xdr:from>
    <xdr:to>
      <xdr:col>3</xdr:col>
      <xdr:colOff>571500</xdr:colOff>
      <xdr:row>20</xdr:row>
      <xdr:rowOff>95250</xdr:rowOff>
    </xdr:to>
    <xdr:sp>
      <xdr:nvSpPr>
        <xdr:cNvPr id="7" name="TextBox 7">
          <a:hlinkClick r:id="rId3"/>
        </xdr:cNvPr>
        <xdr:cNvSpPr txBox="1">
          <a:spLocks noChangeArrowheads="1"/>
        </xdr:cNvSpPr>
      </xdr:nvSpPr>
      <xdr:spPr>
        <a:xfrm>
          <a:off x="552450" y="3200400"/>
          <a:ext cx="1847850" cy="2381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200" b="1" i="0" u="none" baseline="0">
              <a:solidFill>
                <a:srgbClr val="000000"/>
              </a:solidFill>
            </a:rPr>
            <a:t>YOUTUBE CHANNEL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8</xdr:row>
      <xdr:rowOff>9525</xdr:rowOff>
    </xdr:from>
    <xdr:to>
      <xdr:col>9</xdr:col>
      <xdr:colOff>104775</xdr:colOff>
      <xdr:row>34</xdr:row>
      <xdr:rowOff>28575</xdr:rowOff>
    </xdr:to>
    <xdr:pic>
      <xdr:nvPicPr>
        <xdr:cNvPr id="1" name="Picture 1"/>
        <xdr:cNvPicPr preferRelativeResize="1">
          <a:picLocks noChangeAspect="1"/>
        </xdr:cNvPicPr>
      </xdr:nvPicPr>
      <xdr:blipFill>
        <a:blip r:embed="rId1"/>
        <a:srcRect r="58496" b="32551"/>
        <a:stretch>
          <a:fillRect/>
        </a:stretch>
      </xdr:blipFill>
      <xdr:spPr>
        <a:xfrm>
          <a:off x="2124075" y="1952625"/>
          <a:ext cx="3467100" cy="4229100"/>
        </a:xfrm>
        <a:prstGeom prst="rect">
          <a:avLst/>
        </a:prstGeom>
        <a:noFill/>
        <a:ln w="1" cmpd="sng">
          <a:noFill/>
        </a:ln>
      </xdr:spPr>
    </xdr:pic>
    <xdr:clientData/>
  </xdr:twoCellAnchor>
  <xdr:twoCellAnchor>
    <xdr:from>
      <xdr:col>2</xdr:col>
      <xdr:colOff>19050</xdr:colOff>
      <xdr:row>7</xdr:row>
      <xdr:rowOff>28575</xdr:rowOff>
    </xdr:from>
    <xdr:to>
      <xdr:col>3</xdr:col>
      <xdr:colOff>295275</xdr:colOff>
      <xdr:row>9</xdr:row>
      <xdr:rowOff>38100</xdr:rowOff>
    </xdr:to>
    <xdr:sp>
      <xdr:nvSpPr>
        <xdr:cNvPr id="2" name="Straight Arrow Connector 2"/>
        <xdr:cNvSpPr>
          <a:spLocks/>
        </xdr:cNvSpPr>
      </xdr:nvSpPr>
      <xdr:spPr>
        <a:xfrm>
          <a:off x="1238250" y="1809750"/>
          <a:ext cx="885825" cy="3333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466725</xdr:colOff>
      <xdr:row>42</xdr:row>
      <xdr:rowOff>123825</xdr:rowOff>
    </xdr:from>
    <xdr:to>
      <xdr:col>12</xdr:col>
      <xdr:colOff>419100</xdr:colOff>
      <xdr:row>62</xdr:row>
      <xdr:rowOff>123825</xdr:rowOff>
    </xdr:to>
    <xdr:pic>
      <xdr:nvPicPr>
        <xdr:cNvPr id="3" name="Picture 9"/>
        <xdr:cNvPicPr preferRelativeResize="1">
          <a:picLocks noChangeAspect="1"/>
        </xdr:cNvPicPr>
      </xdr:nvPicPr>
      <xdr:blipFill>
        <a:blip r:embed="rId2"/>
        <a:srcRect l="9375" t="3384" r="9570" b="43879"/>
        <a:stretch>
          <a:fillRect/>
        </a:stretch>
      </xdr:blipFill>
      <xdr:spPr>
        <a:xfrm>
          <a:off x="1076325" y="7915275"/>
          <a:ext cx="6657975" cy="3248025"/>
        </a:xfrm>
        <a:prstGeom prst="rect">
          <a:avLst/>
        </a:prstGeom>
        <a:noFill/>
        <a:ln w="1" cmpd="sng">
          <a:noFill/>
        </a:ln>
      </xdr:spPr>
    </xdr:pic>
    <xdr:clientData/>
  </xdr:twoCellAnchor>
  <xdr:twoCellAnchor>
    <xdr:from>
      <xdr:col>2</xdr:col>
      <xdr:colOff>590550</xdr:colOff>
      <xdr:row>40</xdr:row>
      <xdr:rowOff>257175</xdr:rowOff>
    </xdr:from>
    <xdr:to>
      <xdr:col>3</xdr:col>
      <xdr:colOff>533400</xdr:colOff>
      <xdr:row>54</xdr:row>
      <xdr:rowOff>47625</xdr:rowOff>
    </xdr:to>
    <xdr:sp>
      <xdr:nvSpPr>
        <xdr:cNvPr id="4" name="Straight Arrow Connector 4"/>
        <xdr:cNvSpPr>
          <a:spLocks/>
        </xdr:cNvSpPr>
      </xdr:nvSpPr>
      <xdr:spPr>
        <a:xfrm rot="5400000">
          <a:off x="1809750" y="7553325"/>
          <a:ext cx="552450" cy="22383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171450</xdr:colOff>
      <xdr:row>61</xdr:row>
      <xdr:rowOff>47625</xdr:rowOff>
    </xdr:from>
    <xdr:to>
      <xdr:col>10</xdr:col>
      <xdr:colOff>428625</xdr:colOff>
      <xdr:row>64</xdr:row>
      <xdr:rowOff>219075</xdr:rowOff>
    </xdr:to>
    <xdr:sp>
      <xdr:nvSpPr>
        <xdr:cNvPr id="5" name="Straight Arrow Connector 5"/>
        <xdr:cNvSpPr>
          <a:spLocks/>
        </xdr:cNvSpPr>
      </xdr:nvSpPr>
      <xdr:spPr>
        <a:xfrm flipV="1">
          <a:off x="3219450" y="10925175"/>
          <a:ext cx="3305175" cy="6572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523875</xdr:colOff>
      <xdr:row>71</xdr:row>
      <xdr:rowOff>19050</xdr:rowOff>
    </xdr:from>
    <xdr:to>
      <xdr:col>11</xdr:col>
      <xdr:colOff>438150</xdr:colOff>
      <xdr:row>101</xdr:row>
      <xdr:rowOff>57150</xdr:rowOff>
    </xdr:to>
    <xdr:pic>
      <xdr:nvPicPr>
        <xdr:cNvPr id="6" name="Picture 30"/>
        <xdr:cNvPicPr preferRelativeResize="1">
          <a:picLocks noChangeAspect="1"/>
        </xdr:cNvPicPr>
      </xdr:nvPicPr>
      <xdr:blipFill>
        <a:blip r:embed="rId3"/>
        <a:srcRect l="10449" t="5598" r="7617" b="5468"/>
        <a:stretch>
          <a:fillRect/>
        </a:stretch>
      </xdr:blipFill>
      <xdr:spPr>
        <a:xfrm>
          <a:off x="1133475" y="13030200"/>
          <a:ext cx="6010275" cy="4895850"/>
        </a:xfrm>
        <a:prstGeom prst="rect">
          <a:avLst/>
        </a:prstGeom>
        <a:noFill/>
        <a:ln w="1" cmpd="sng">
          <a:noFill/>
        </a:ln>
      </xdr:spPr>
    </xdr:pic>
    <xdr:clientData/>
  </xdr:twoCellAnchor>
  <xdr:twoCellAnchor>
    <xdr:from>
      <xdr:col>2</xdr:col>
      <xdr:colOff>180975</xdr:colOff>
      <xdr:row>67</xdr:row>
      <xdr:rowOff>304800</xdr:rowOff>
    </xdr:from>
    <xdr:to>
      <xdr:col>2</xdr:col>
      <xdr:colOff>600075</xdr:colOff>
      <xdr:row>77</xdr:row>
      <xdr:rowOff>85725</xdr:rowOff>
    </xdr:to>
    <xdr:sp>
      <xdr:nvSpPr>
        <xdr:cNvPr id="7" name="Straight Arrow Connector 7"/>
        <xdr:cNvSpPr>
          <a:spLocks/>
        </xdr:cNvSpPr>
      </xdr:nvSpPr>
      <xdr:spPr>
        <a:xfrm rot="16200000" flipH="1">
          <a:off x="1400175" y="12325350"/>
          <a:ext cx="419100" cy="17430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285750</xdr:colOff>
      <xdr:row>69</xdr:row>
      <xdr:rowOff>304800</xdr:rowOff>
    </xdr:from>
    <xdr:to>
      <xdr:col>5</xdr:col>
      <xdr:colOff>114300</xdr:colOff>
      <xdr:row>78</xdr:row>
      <xdr:rowOff>38100</xdr:rowOff>
    </xdr:to>
    <xdr:sp>
      <xdr:nvSpPr>
        <xdr:cNvPr id="8" name="Straight Arrow Connector 8"/>
        <xdr:cNvSpPr>
          <a:spLocks/>
        </xdr:cNvSpPr>
      </xdr:nvSpPr>
      <xdr:spPr>
        <a:xfrm rot="5400000">
          <a:off x="2724150" y="12820650"/>
          <a:ext cx="438150" cy="13620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100</xdr:row>
      <xdr:rowOff>38100</xdr:rowOff>
    </xdr:from>
    <xdr:to>
      <xdr:col>9</xdr:col>
      <xdr:colOff>438150</xdr:colOff>
      <xdr:row>102</xdr:row>
      <xdr:rowOff>200025</xdr:rowOff>
    </xdr:to>
    <xdr:sp>
      <xdr:nvSpPr>
        <xdr:cNvPr id="9" name="Straight Arrow Connector 9"/>
        <xdr:cNvSpPr>
          <a:spLocks/>
        </xdr:cNvSpPr>
      </xdr:nvSpPr>
      <xdr:spPr>
        <a:xfrm flipV="1">
          <a:off x="2428875" y="17745075"/>
          <a:ext cx="3495675" cy="485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33</xdr:row>
      <xdr:rowOff>133350</xdr:rowOff>
    </xdr:from>
    <xdr:to>
      <xdr:col>7</xdr:col>
      <xdr:colOff>152400</xdr:colOff>
      <xdr:row>37</xdr:row>
      <xdr:rowOff>123825</xdr:rowOff>
    </xdr:to>
    <xdr:sp>
      <xdr:nvSpPr>
        <xdr:cNvPr id="10" name="Straight Arrow Connector 10"/>
        <xdr:cNvSpPr>
          <a:spLocks/>
        </xdr:cNvSpPr>
      </xdr:nvSpPr>
      <xdr:spPr>
        <a:xfrm flipV="1">
          <a:off x="2752725" y="6124575"/>
          <a:ext cx="1666875" cy="638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1</xdr:row>
      <xdr:rowOff>171450</xdr:rowOff>
    </xdr:from>
    <xdr:to>
      <xdr:col>13</xdr:col>
      <xdr:colOff>447675</xdr:colOff>
      <xdr:row>1</xdr:row>
      <xdr:rowOff>466725</xdr:rowOff>
    </xdr:to>
    <xdr:sp>
      <xdr:nvSpPr>
        <xdr:cNvPr id="11" name="Rounded Rectangle 11">
          <a:hlinkClick r:id="rId4"/>
        </xdr:cNvPr>
        <xdr:cNvSpPr>
          <a:spLocks/>
        </xdr:cNvSpPr>
      </xdr:nvSpPr>
      <xdr:spPr>
        <a:xfrm>
          <a:off x="7486650" y="333375"/>
          <a:ext cx="885825" cy="295275"/>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91440" tIns="45720" rIns="91440" bIns="45720" anchor="ctr"/>
        <a:p>
          <a:pPr algn="ctr">
            <a:defRPr/>
          </a:pPr>
          <a:r>
            <a:rPr lang="en-US" cap="none" sz="1200" b="1" i="0" u="none" baseline="0">
              <a:solidFill>
                <a:srgbClr val="000000"/>
              </a:solidFill>
            </a:rPr>
            <a:t>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rahiman\Downloads\Easy%20Tax%202013-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sy Tax 2013-142"/>
      <sheetName val="Dashboard"/>
      <sheetName val="Personal"/>
      <sheetName val="Deductions"/>
      <sheetName val="Salary"/>
      <sheetName val="Statement"/>
      <sheetName val="Form 16"/>
      <sheetName val="About"/>
      <sheetName val="Other"/>
      <sheetName val="TDS"/>
      <sheetName val="Help1"/>
      <sheetName val="PartB"/>
      <sheetName val="Sheet1"/>
    </sheetNames>
    <definedNames>
      <definedName name="Mai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lrahiman.com/" TargetMode="External" /><Relationship Id="rId2" Type="http://schemas.openxmlformats.org/officeDocument/2006/relationships/drawing" Target="../drawings/drawing5.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lrahiman.com/"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lrahiman.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R28"/>
  <sheetViews>
    <sheetView showGridLines="0" showRowColHeaders="0" tabSelected="1" zoomScalePageLayoutView="0" workbookViewId="0" topLeftCell="A1">
      <pane xSplit="18" ySplit="28" topLeftCell="S29" activePane="bottomRight" state="frozen"/>
      <selection pane="topLeft" activeCell="A1" sqref="A1"/>
      <selection pane="topRight" activeCell="S1" sqref="S1"/>
      <selection pane="bottomLeft" activeCell="A29" sqref="A29"/>
      <selection pane="bottomRight" activeCell="I16" sqref="I16"/>
    </sheetView>
  </sheetViews>
  <sheetFormatPr defaultColWidth="0" defaultRowHeight="13.5" customHeight="1" zeroHeight="1"/>
  <cols>
    <col min="1" max="18" width="9.140625" style="124" customWidth="1"/>
    <col min="19" max="19" width="0.13671875" style="124" customWidth="1"/>
    <col min="20" max="16384" width="0" style="124" hidden="1" customWidth="1"/>
  </cols>
  <sheetData>
    <row r="1" spans="1:18" ht="13.5" customHeight="1">
      <c r="A1" s="179"/>
      <c r="B1" s="179"/>
      <c r="C1" s="179"/>
      <c r="D1" s="179"/>
      <c r="E1" s="179"/>
      <c r="F1" s="179"/>
      <c r="G1" s="179"/>
      <c r="H1" s="179"/>
      <c r="I1" s="179"/>
      <c r="J1" s="179"/>
      <c r="K1" s="179"/>
      <c r="L1" s="179"/>
      <c r="M1" s="179"/>
      <c r="N1" s="179"/>
      <c r="O1" s="179"/>
      <c r="P1" s="179"/>
      <c r="Q1" s="179"/>
      <c r="R1" s="179"/>
    </row>
    <row r="2" spans="1:18" ht="13.5" customHeight="1">
      <c r="A2" s="179"/>
      <c r="B2" s="179"/>
      <c r="C2" s="179"/>
      <c r="D2" s="179"/>
      <c r="E2" s="179"/>
      <c r="F2" s="179"/>
      <c r="G2" s="179"/>
      <c r="H2" s="179"/>
      <c r="I2" s="179"/>
      <c r="J2" s="179"/>
      <c r="K2" s="179"/>
      <c r="L2" s="179"/>
      <c r="M2" s="179"/>
      <c r="N2" s="179"/>
      <c r="O2" s="179"/>
      <c r="P2" s="179"/>
      <c r="Q2" s="179"/>
      <c r="R2" s="179"/>
    </row>
    <row r="3" spans="1:18" ht="13.5" customHeight="1">
      <c r="A3" s="179"/>
      <c r="B3" s="179"/>
      <c r="C3" s="179"/>
      <c r="D3" s="179"/>
      <c r="E3" s="179"/>
      <c r="F3" s="179"/>
      <c r="G3" s="179"/>
      <c r="H3" s="179"/>
      <c r="I3" s="179"/>
      <c r="J3" s="179"/>
      <c r="K3" s="179"/>
      <c r="L3" s="179"/>
      <c r="M3" s="179"/>
      <c r="N3" s="179"/>
      <c r="O3" s="179"/>
      <c r="P3" s="179"/>
      <c r="Q3" s="179"/>
      <c r="R3" s="179"/>
    </row>
    <row r="4" spans="1:18" ht="13.5" customHeight="1">
      <c r="A4" s="179"/>
      <c r="B4" s="179"/>
      <c r="C4" s="179"/>
      <c r="D4" s="179"/>
      <c r="E4" s="179"/>
      <c r="F4" s="179"/>
      <c r="G4" s="179"/>
      <c r="H4" s="179"/>
      <c r="I4" s="179"/>
      <c r="J4" s="179"/>
      <c r="K4" s="179"/>
      <c r="L4" s="179"/>
      <c r="M4" s="179"/>
      <c r="N4" s="179"/>
      <c r="O4" s="179"/>
      <c r="P4" s="179"/>
      <c r="Q4" s="179"/>
      <c r="R4" s="179"/>
    </row>
    <row r="5" spans="1:18" ht="13.5" customHeight="1">
      <c r="A5" s="179"/>
      <c r="B5" s="179"/>
      <c r="C5" s="179"/>
      <c r="D5" s="179"/>
      <c r="E5" s="179"/>
      <c r="F5" s="179"/>
      <c r="G5" s="179"/>
      <c r="H5" s="179"/>
      <c r="I5" s="179"/>
      <c r="J5" s="179"/>
      <c r="K5" s="179"/>
      <c r="L5" s="179"/>
      <c r="M5" s="179"/>
      <c r="N5" s="179"/>
      <c r="O5" s="179"/>
      <c r="P5" s="179"/>
      <c r="Q5" s="179"/>
      <c r="R5" s="179"/>
    </row>
    <row r="6" spans="1:18" ht="13.5" customHeight="1">
      <c r="A6" s="179"/>
      <c r="B6" s="179"/>
      <c r="C6" s="179"/>
      <c r="D6" s="179"/>
      <c r="E6" s="179"/>
      <c r="F6" s="179"/>
      <c r="G6" s="179"/>
      <c r="H6" s="179"/>
      <c r="I6" s="179"/>
      <c r="J6" s="180" t="s">
        <v>263</v>
      </c>
      <c r="K6" s="179"/>
      <c r="L6" s="179"/>
      <c r="M6" s="179"/>
      <c r="N6" s="179"/>
      <c r="O6" s="179"/>
      <c r="P6" s="179"/>
      <c r="Q6" s="179"/>
      <c r="R6" s="179"/>
    </row>
    <row r="7" spans="1:18" ht="13.5" customHeight="1">
      <c r="A7" s="179"/>
      <c r="B7" s="179"/>
      <c r="C7" s="179"/>
      <c r="D7" s="179"/>
      <c r="E7" s="179"/>
      <c r="F7" s="179"/>
      <c r="G7" s="179"/>
      <c r="H7" s="179"/>
      <c r="I7" s="179"/>
      <c r="J7" s="179"/>
      <c r="K7" s="179"/>
      <c r="L7" s="179"/>
      <c r="M7" s="179"/>
      <c r="N7" s="179"/>
      <c r="O7" s="179"/>
      <c r="P7" s="179"/>
      <c r="Q7" s="179"/>
      <c r="R7" s="179"/>
    </row>
    <row r="8" spans="1:18" ht="13.5" customHeight="1">
      <c r="A8" s="179"/>
      <c r="B8" s="179"/>
      <c r="C8" s="179"/>
      <c r="D8" s="179"/>
      <c r="E8" s="179"/>
      <c r="F8" s="179"/>
      <c r="G8" s="179"/>
      <c r="H8" s="179"/>
      <c r="I8" s="179"/>
      <c r="J8" s="179"/>
      <c r="K8" s="179"/>
      <c r="L8" s="179"/>
      <c r="M8" s="179"/>
      <c r="N8" s="179"/>
      <c r="O8" s="179"/>
      <c r="P8" s="179"/>
      <c r="Q8" s="179"/>
      <c r="R8" s="179"/>
    </row>
    <row r="9" spans="1:18" ht="13.5" customHeight="1">
      <c r="A9" s="179"/>
      <c r="B9" s="179"/>
      <c r="C9" s="179"/>
      <c r="D9" s="179"/>
      <c r="E9" s="179"/>
      <c r="F9" s="179"/>
      <c r="G9" s="179"/>
      <c r="H9" s="179"/>
      <c r="I9" s="179"/>
      <c r="J9" s="179"/>
      <c r="K9" s="179"/>
      <c r="L9" s="179"/>
      <c r="M9" s="179"/>
      <c r="N9" s="179"/>
      <c r="O9" s="179"/>
      <c r="P9" s="179"/>
      <c r="Q9" s="179"/>
      <c r="R9" s="179"/>
    </row>
    <row r="10" spans="1:18" ht="13.5" customHeight="1">
      <c r="A10" s="179"/>
      <c r="B10" s="179"/>
      <c r="C10" s="179"/>
      <c r="D10" s="179"/>
      <c r="E10" s="179"/>
      <c r="F10" s="179"/>
      <c r="G10" s="179"/>
      <c r="H10" s="179"/>
      <c r="I10" s="179"/>
      <c r="J10" s="179"/>
      <c r="K10" s="179"/>
      <c r="L10" s="179"/>
      <c r="M10" s="179"/>
      <c r="N10" s="179"/>
      <c r="O10" s="179"/>
      <c r="P10" s="179"/>
      <c r="Q10" s="179"/>
      <c r="R10" s="179"/>
    </row>
    <row r="11" spans="1:18" ht="13.5" customHeight="1">
      <c r="A11" s="179"/>
      <c r="B11" s="179"/>
      <c r="C11" s="179"/>
      <c r="D11" s="179"/>
      <c r="E11" s="179"/>
      <c r="F11" s="179"/>
      <c r="G11" s="179"/>
      <c r="H11" s="179"/>
      <c r="I11" s="179"/>
      <c r="J11" s="179"/>
      <c r="K11" s="179"/>
      <c r="L11" s="179"/>
      <c r="M11" s="179"/>
      <c r="N11" s="179"/>
      <c r="O11" s="179"/>
      <c r="P11" s="179"/>
      <c r="Q11" s="179"/>
      <c r="R11" s="179"/>
    </row>
    <row r="12" spans="1:18" ht="13.5" customHeight="1">
      <c r="A12" s="179"/>
      <c r="B12" s="179"/>
      <c r="C12" s="179"/>
      <c r="D12" s="179"/>
      <c r="E12" s="179"/>
      <c r="F12" s="179"/>
      <c r="G12" s="179"/>
      <c r="H12" s="179"/>
      <c r="I12" s="179"/>
      <c r="J12" s="179"/>
      <c r="K12" s="179"/>
      <c r="L12" s="179"/>
      <c r="M12" s="179"/>
      <c r="N12" s="179"/>
      <c r="O12" s="179"/>
      <c r="P12" s="179"/>
      <c r="Q12" s="179"/>
      <c r="R12" s="179"/>
    </row>
    <row r="13" spans="1:18" ht="13.5" customHeight="1">
      <c r="A13" s="179"/>
      <c r="B13" s="179"/>
      <c r="C13" s="179"/>
      <c r="D13" s="179"/>
      <c r="E13" s="179"/>
      <c r="F13" s="179"/>
      <c r="G13" s="179"/>
      <c r="H13" s="179"/>
      <c r="I13" s="179"/>
      <c r="J13" s="179"/>
      <c r="K13" s="179"/>
      <c r="L13" s="179"/>
      <c r="M13" s="179"/>
      <c r="N13" s="179"/>
      <c r="O13" s="179"/>
      <c r="P13" s="179"/>
      <c r="Q13" s="179"/>
      <c r="R13" s="179"/>
    </row>
    <row r="14" spans="1:18" ht="13.5" customHeight="1">
      <c r="A14" s="179"/>
      <c r="B14" s="179"/>
      <c r="C14" s="179"/>
      <c r="D14" s="179"/>
      <c r="E14" s="179"/>
      <c r="F14" s="179"/>
      <c r="G14" s="179"/>
      <c r="H14" s="179"/>
      <c r="I14" s="179"/>
      <c r="J14" s="179"/>
      <c r="K14" s="179"/>
      <c r="L14" s="179"/>
      <c r="M14" s="179"/>
      <c r="N14" s="179"/>
      <c r="O14" s="179"/>
      <c r="P14" s="179"/>
      <c r="Q14" s="179"/>
      <c r="R14" s="179"/>
    </row>
    <row r="15" spans="1:18" ht="13.5" customHeight="1">
      <c r="A15" s="179"/>
      <c r="B15" s="179"/>
      <c r="C15" s="179"/>
      <c r="D15" s="179"/>
      <c r="E15" s="179"/>
      <c r="F15" s="179"/>
      <c r="G15" s="179"/>
      <c r="H15" s="179"/>
      <c r="I15" s="179"/>
      <c r="J15" s="179"/>
      <c r="K15" s="179"/>
      <c r="L15" s="179"/>
      <c r="M15" s="179"/>
      <c r="N15" s="179"/>
      <c r="O15" s="179"/>
      <c r="P15" s="179"/>
      <c r="Q15" s="179"/>
      <c r="R15" s="179"/>
    </row>
    <row r="16" spans="1:18" ht="13.5" customHeight="1">
      <c r="A16" s="179"/>
      <c r="B16" s="179"/>
      <c r="C16" s="179"/>
      <c r="D16" s="179"/>
      <c r="E16" s="179"/>
      <c r="F16" s="179"/>
      <c r="G16" s="179"/>
      <c r="H16" s="179"/>
      <c r="I16" s="179"/>
      <c r="J16" s="179"/>
      <c r="K16" s="179"/>
      <c r="L16" s="179"/>
      <c r="M16" s="179"/>
      <c r="N16" s="179"/>
      <c r="O16" s="179"/>
      <c r="P16" s="179"/>
      <c r="Q16" s="179"/>
      <c r="R16" s="179"/>
    </row>
    <row r="17" spans="1:18" ht="13.5" customHeight="1">
      <c r="A17" s="179"/>
      <c r="B17" s="179"/>
      <c r="C17" s="179"/>
      <c r="D17" s="179"/>
      <c r="E17" s="179"/>
      <c r="F17" s="179"/>
      <c r="G17" s="179"/>
      <c r="H17" s="179"/>
      <c r="I17" s="179"/>
      <c r="J17" s="179"/>
      <c r="K17" s="179"/>
      <c r="L17" s="179"/>
      <c r="M17" s="179"/>
      <c r="N17" s="179"/>
      <c r="O17" s="179"/>
      <c r="P17" s="179"/>
      <c r="Q17" s="179"/>
      <c r="R17" s="179"/>
    </row>
    <row r="18" spans="1:18" ht="13.5" customHeight="1">
      <c r="A18" s="179"/>
      <c r="B18" s="179"/>
      <c r="C18" s="179"/>
      <c r="D18" s="179"/>
      <c r="E18" s="179"/>
      <c r="F18" s="179"/>
      <c r="G18" s="179"/>
      <c r="H18" s="179"/>
      <c r="I18" s="179"/>
      <c r="J18" s="179"/>
      <c r="K18" s="179"/>
      <c r="L18" s="179"/>
      <c r="M18" s="179"/>
      <c r="N18" s="179"/>
      <c r="O18" s="179"/>
      <c r="P18" s="179"/>
      <c r="Q18" s="179"/>
      <c r="R18" s="179"/>
    </row>
    <row r="19" spans="1:18" ht="13.5" customHeight="1">
      <c r="A19" s="179"/>
      <c r="B19" s="179"/>
      <c r="C19" s="179"/>
      <c r="D19" s="179"/>
      <c r="E19" s="179"/>
      <c r="F19" s="179"/>
      <c r="G19" s="179"/>
      <c r="H19" s="179"/>
      <c r="I19" s="179"/>
      <c r="J19" s="179"/>
      <c r="K19" s="179"/>
      <c r="L19" s="179"/>
      <c r="M19" s="179"/>
      <c r="N19" s="179"/>
      <c r="O19" s="179"/>
      <c r="P19" s="179"/>
      <c r="Q19" s="179"/>
      <c r="R19" s="179"/>
    </row>
    <row r="20" spans="1:18" ht="13.5" customHeight="1">
      <c r="A20" s="179"/>
      <c r="B20" s="179"/>
      <c r="C20" s="179"/>
      <c r="D20" s="179"/>
      <c r="E20" s="179"/>
      <c r="F20" s="179"/>
      <c r="G20" s="179"/>
      <c r="H20" s="179"/>
      <c r="I20" s="179"/>
      <c r="J20" s="179"/>
      <c r="K20" s="179"/>
      <c r="L20" s="179"/>
      <c r="M20" s="179"/>
      <c r="N20" s="179"/>
      <c r="O20" s="179"/>
      <c r="P20" s="179"/>
      <c r="Q20" s="179"/>
      <c r="R20" s="179"/>
    </row>
    <row r="21" spans="1:18" ht="13.5" customHeight="1">
      <c r="A21" s="179"/>
      <c r="B21" s="179"/>
      <c r="C21" s="179"/>
      <c r="D21" s="179"/>
      <c r="E21" s="179"/>
      <c r="F21" s="179"/>
      <c r="G21" s="179"/>
      <c r="H21" s="179"/>
      <c r="I21" s="179"/>
      <c r="J21" s="179"/>
      <c r="K21" s="179"/>
      <c r="L21" s="179"/>
      <c r="M21" s="179"/>
      <c r="N21" s="179"/>
      <c r="O21" s="179"/>
      <c r="P21" s="179"/>
      <c r="Q21" s="179"/>
      <c r="R21" s="179"/>
    </row>
    <row r="22" spans="1:18" ht="13.5" customHeight="1">
      <c r="A22" s="179"/>
      <c r="B22" s="179"/>
      <c r="C22" s="179"/>
      <c r="D22" s="179"/>
      <c r="E22" s="179"/>
      <c r="F22" s="179"/>
      <c r="G22" s="179"/>
      <c r="H22" s="179"/>
      <c r="I22" s="179"/>
      <c r="J22" s="179"/>
      <c r="K22" s="179"/>
      <c r="L22" s="179"/>
      <c r="M22" s="179"/>
      <c r="N22" s="179"/>
      <c r="O22" s="179"/>
      <c r="P22" s="179"/>
      <c r="Q22" s="179"/>
      <c r="R22" s="179"/>
    </row>
    <row r="23" spans="1:18" ht="13.5" customHeight="1">
      <c r="A23" s="179"/>
      <c r="B23" s="179"/>
      <c r="C23" s="179"/>
      <c r="D23" s="179"/>
      <c r="E23" s="179"/>
      <c r="F23" s="179"/>
      <c r="G23" s="179"/>
      <c r="H23" s="179"/>
      <c r="I23" s="179"/>
      <c r="J23" s="179"/>
      <c r="K23" s="179"/>
      <c r="L23" s="179"/>
      <c r="M23" s="179"/>
      <c r="N23" s="179"/>
      <c r="O23" s="179"/>
      <c r="P23" s="179"/>
      <c r="Q23" s="179"/>
      <c r="R23" s="179"/>
    </row>
    <row r="24" spans="1:18" ht="13.5" customHeight="1">
      <c r="A24" s="179"/>
      <c r="B24" s="179"/>
      <c r="C24" s="179"/>
      <c r="D24" s="179"/>
      <c r="E24" s="179"/>
      <c r="F24" s="179"/>
      <c r="G24" s="179"/>
      <c r="H24" s="179"/>
      <c r="I24" s="179"/>
      <c r="J24" s="179"/>
      <c r="K24" s="179"/>
      <c r="L24" s="179"/>
      <c r="M24" s="179"/>
      <c r="N24" s="179"/>
      <c r="O24" s="179"/>
      <c r="P24" s="179"/>
      <c r="Q24" s="179"/>
      <c r="R24" s="179"/>
    </row>
    <row r="25" spans="1:18" ht="13.5" customHeight="1">
      <c r="A25" s="179"/>
      <c r="B25" s="179"/>
      <c r="C25" s="179"/>
      <c r="D25" s="179"/>
      <c r="E25" s="179"/>
      <c r="F25" s="179"/>
      <c r="G25" s="179"/>
      <c r="H25" s="179"/>
      <c r="I25" s="179"/>
      <c r="J25" s="179"/>
      <c r="K25" s="179"/>
      <c r="L25" s="179"/>
      <c r="M25" s="179"/>
      <c r="N25" s="179"/>
      <c r="O25" s="179"/>
      <c r="P25" s="179"/>
      <c r="Q25" s="179"/>
      <c r="R25" s="179"/>
    </row>
    <row r="26" spans="1:18" ht="13.5" customHeight="1">
      <c r="A26" s="179"/>
      <c r="B26" s="179"/>
      <c r="C26" s="179"/>
      <c r="D26" s="179"/>
      <c r="E26" s="179"/>
      <c r="F26" s="179"/>
      <c r="G26" s="179"/>
      <c r="H26" s="179"/>
      <c r="I26" s="179"/>
      <c r="J26" s="179"/>
      <c r="K26" s="179"/>
      <c r="L26" s="179"/>
      <c r="M26" s="179"/>
      <c r="N26" s="179"/>
      <c r="O26" s="179"/>
      <c r="P26" s="179"/>
      <c r="Q26" s="179"/>
      <c r="R26" s="179"/>
    </row>
    <row r="27" spans="1:18" ht="13.5" customHeight="1">
      <c r="A27" s="179"/>
      <c r="B27" s="179"/>
      <c r="C27" s="179"/>
      <c r="D27" s="179"/>
      <c r="E27" s="179"/>
      <c r="F27" s="179"/>
      <c r="G27" s="179"/>
      <c r="H27" s="179"/>
      <c r="I27" s="179"/>
      <c r="J27" s="179"/>
      <c r="K27" s="179"/>
      <c r="L27" s="179"/>
      <c r="M27" s="179"/>
      <c r="N27" s="179"/>
      <c r="O27" s="179"/>
      <c r="P27" s="179"/>
      <c r="Q27" s="179"/>
      <c r="R27" s="179"/>
    </row>
    <row r="28" spans="1:18" ht="13.5" customHeight="1">
      <c r="A28" s="179"/>
      <c r="B28" s="179"/>
      <c r="C28" s="179"/>
      <c r="D28" s="179"/>
      <c r="E28" s="179"/>
      <c r="F28" s="179"/>
      <c r="G28" s="179"/>
      <c r="H28" s="179"/>
      <c r="I28" s="179"/>
      <c r="J28" s="179"/>
      <c r="K28" s="179"/>
      <c r="L28" s="179"/>
      <c r="M28" s="179"/>
      <c r="N28" s="179"/>
      <c r="O28" s="179"/>
      <c r="P28" s="179"/>
      <c r="Q28" s="179"/>
      <c r="R28" s="179"/>
    </row>
    <row r="29" ht="13.5" customHeight="1" hidden="1"/>
    <row r="30" ht="13.5" customHeight="1" hidden="1"/>
    <row r="31" ht="13.5" customHeight="1" hidden="1"/>
    <row r="32" ht="13.5" customHeight="1" hidden="1"/>
    <row r="33" ht="13.5" customHeight="1" hidden="1"/>
    <row r="34" ht="13.5" customHeight="1" hidden="1"/>
  </sheetData>
  <sheetProtection password="91A7" sheet="1" objects="1" selectLockedCells="1" selectUnlockedCells="1"/>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H85"/>
  <sheetViews>
    <sheetView showGridLines="0" showRowColHeaders="0" zoomScalePageLayoutView="0" workbookViewId="0" topLeftCell="A1">
      <pane ySplit="4" topLeftCell="A77" activePane="bottomLeft" state="frozen"/>
      <selection pane="topLeft" activeCell="B1" sqref="B1"/>
      <selection pane="bottomLeft" activeCell="C86" sqref="C86"/>
    </sheetView>
  </sheetViews>
  <sheetFormatPr defaultColWidth="9.140625" defaultRowHeight="12.75"/>
  <cols>
    <col min="1" max="1" width="16.00390625" style="0" customWidth="1"/>
    <col min="2" max="2" width="6.00390625" style="0" customWidth="1"/>
    <col min="3" max="3" width="23.421875" style="0" customWidth="1"/>
    <col min="4" max="4" width="22.8515625" style="0" customWidth="1"/>
    <col min="5" max="5" width="27.140625" style="0" customWidth="1"/>
    <col min="6" max="6" width="24.7109375" style="0" bestFit="1" customWidth="1"/>
    <col min="7" max="7" width="7.421875" style="45" customWidth="1"/>
    <col min="8" max="8" width="15.28125" style="59" customWidth="1"/>
    <col min="9" max="9" width="55.421875" style="0" bestFit="1" customWidth="1"/>
  </cols>
  <sheetData>
    <row r="1" spans="2:8" ht="35.25" customHeight="1">
      <c r="B1" s="298" t="s">
        <v>117</v>
      </c>
      <c r="C1" s="298"/>
      <c r="D1" s="298"/>
      <c r="E1" s="298"/>
      <c r="F1" s="298"/>
      <c r="G1" s="298"/>
      <c r="H1" s="298"/>
    </row>
    <row r="2" spans="2:8" ht="23.25" customHeight="1">
      <c r="B2" s="299" t="s">
        <v>169</v>
      </c>
      <c r="C2" s="300"/>
      <c r="D2" s="300"/>
      <c r="E2" s="300"/>
      <c r="F2" s="300"/>
      <c r="G2" s="300"/>
      <c r="H2" s="300"/>
    </row>
    <row r="3" ht="14.25" customHeight="1"/>
    <row r="4" spans="2:8" s="61" customFormat="1" ht="32.25" customHeight="1">
      <c r="B4" s="66" t="s">
        <v>118</v>
      </c>
      <c r="C4" s="66" t="s">
        <v>119</v>
      </c>
      <c r="D4" s="66" t="s">
        <v>120</v>
      </c>
      <c r="E4" s="66" t="s">
        <v>171</v>
      </c>
      <c r="F4" s="66" t="s">
        <v>170</v>
      </c>
      <c r="G4" s="66" t="s">
        <v>121</v>
      </c>
      <c r="H4" s="67" t="s">
        <v>122</v>
      </c>
    </row>
    <row r="5" spans="1:8" s="64" customFormat="1" ht="31.5" customHeight="1">
      <c r="A5" s="75"/>
      <c r="B5" s="301" t="s">
        <v>123</v>
      </c>
      <c r="C5" s="68" t="s">
        <v>124</v>
      </c>
      <c r="D5" s="68" t="s">
        <v>125</v>
      </c>
      <c r="E5" s="68" t="s">
        <v>126</v>
      </c>
      <c r="F5" s="68" t="s">
        <v>126</v>
      </c>
      <c r="G5" s="69" t="s">
        <v>127</v>
      </c>
      <c r="H5" s="302" t="s">
        <v>128</v>
      </c>
    </row>
    <row r="6" spans="2:8" s="64" customFormat="1" ht="31.5" customHeight="1">
      <c r="B6" s="301"/>
      <c r="C6" s="68" t="s">
        <v>129</v>
      </c>
      <c r="D6" s="68" t="s">
        <v>130</v>
      </c>
      <c r="E6" s="68" t="s">
        <v>131</v>
      </c>
      <c r="F6" s="68" t="s">
        <v>131</v>
      </c>
      <c r="G6" s="70">
        <v>0.1</v>
      </c>
      <c r="H6" s="302"/>
    </row>
    <row r="7" spans="2:8" s="64" customFormat="1" ht="31.5" customHeight="1">
      <c r="B7" s="301"/>
      <c r="C7" s="68" t="s">
        <v>132</v>
      </c>
      <c r="D7" s="68" t="s">
        <v>132</v>
      </c>
      <c r="E7" s="68" t="s">
        <v>133</v>
      </c>
      <c r="F7" s="68" t="s">
        <v>133</v>
      </c>
      <c r="G7" s="70">
        <v>0.2</v>
      </c>
      <c r="H7" s="302"/>
    </row>
    <row r="8" spans="2:8" s="64" customFormat="1" ht="31.5" customHeight="1">
      <c r="B8" s="301"/>
      <c r="C8" s="68" t="s">
        <v>134</v>
      </c>
      <c r="D8" s="68" t="s">
        <v>134</v>
      </c>
      <c r="E8" s="68" t="s">
        <v>134</v>
      </c>
      <c r="F8" s="68" t="s">
        <v>134</v>
      </c>
      <c r="G8" s="70">
        <v>0.3</v>
      </c>
      <c r="H8" s="302"/>
    </row>
    <row r="9" spans="2:8" s="64" customFormat="1" ht="12.75" customHeight="1">
      <c r="B9" s="76"/>
      <c r="C9" s="71"/>
      <c r="D9" s="71"/>
      <c r="E9" s="71"/>
      <c r="F9" s="71"/>
      <c r="G9" s="72"/>
      <c r="H9" s="73"/>
    </row>
    <row r="10" spans="1:8" s="64" customFormat="1" ht="31.5" customHeight="1">
      <c r="A10" s="75"/>
      <c r="B10" s="301" t="s">
        <v>135</v>
      </c>
      <c r="C10" s="68" t="s">
        <v>124</v>
      </c>
      <c r="D10" s="68" t="s">
        <v>125</v>
      </c>
      <c r="E10" s="68" t="s">
        <v>126</v>
      </c>
      <c r="F10" s="68" t="s">
        <v>126</v>
      </c>
      <c r="G10" s="69" t="s">
        <v>127</v>
      </c>
      <c r="H10" s="302" t="s">
        <v>128</v>
      </c>
    </row>
    <row r="11" spans="2:8" s="64" customFormat="1" ht="31.5" customHeight="1">
      <c r="B11" s="301"/>
      <c r="C11" s="68" t="s">
        <v>129</v>
      </c>
      <c r="D11" s="68" t="s">
        <v>130</v>
      </c>
      <c r="E11" s="68" t="s">
        <v>131</v>
      </c>
      <c r="F11" s="68" t="s">
        <v>131</v>
      </c>
      <c r="G11" s="70">
        <v>0.1</v>
      </c>
      <c r="H11" s="302"/>
    </row>
    <row r="12" spans="2:8" s="64" customFormat="1" ht="31.5" customHeight="1">
      <c r="B12" s="301"/>
      <c r="C12" s="68" t="s">
        <v>132</v>
      </c>
      <c r="D12" s="68" t="s">
        <v>132</v>
      </c>
      <c r="E12" s="68" t="s">
        <v>133</v>
      </c>
      <c r="F12" s="68" t="s">
        <v>133</v>
      </c>
      <c r="G12" s="70">
        <v>0.2</v>
      </c>
      <c r="H12" s="302"/>
    </row>
    <row r="13" spans="2:8" s="64" customFormat="1" ht="31.5" customHeight="1">
      <c r="B13" s="301"/>
      <c r="C13" s="68" t="s">
        <v>134</v>
      </c>
      <c r="D13" s="68" t="s">
        <v>134</v>
      </c>
      <c r="E13" s="68" t="s">
        <v>134</v>
      </c>
      <c r="F13" s="68" t="s">
        <v>134</v>
      </c>
      <c r="G13" s="70">
        <v>0.3</v>
      </c>
      <c r="H13" s="302"/>
    </row>
    <row r="14" spans="2:8" s="64" customFormat="1" ht="12.75" customHeight="1">
      <c r="B14" s="76"/>
      <c r="C14" s="71"/>
      <c r="D14" s="71"/>
      <c r="E14" s="71"/>
      <c r="F14" s="71"/>
      <c r="G14" s="72"/>
      <c r="H14" s="73"/>
    </row>
    <row r="15" spans="1:8" s="64" customFormat="1" ht="31.5" customHeight="1">
      <c r="A15" s="75"/>
      <c r="B15" s="301" t="s">
        <v>136</v>
      </c>
      <c r="C15" s="68" t="s">
        <v>137</v>
      </c>
      <c r="D15" s="68" t="s">
        <v>138</v>
      </c>
      <c r="E15" s="68" t="s">
        <v>139</v>
      </c>
      <c r="F15" s="68" t="s">
        <v>139</v>
      </c>
      <c r="G15" s="69" t="s">
        <v>127</v>
      </c>
      <c r="H15" s="302" t="s">
        <v>140</v>
      </c>
    </row>
    <row r="16" spans="2:8" s="64" customFormat="1" ht="31.5" customHeight="1">
      <c r="B16" s="301"/>
      <c r="C16" s="68" t="s">
        <v>141</v>
      </c>
      <c r="D16" s="68" t="s">
        <v>142</v>
      </c>
      <c r="E16" s="68" t="s">
        <v>131</v>
      </c>
      <c r="F16" s="68" t="s">
        <v>131</v>
      </c>
      <c r="G16" s="70">
        <v>0.1</v>
      </c>
      <c r="H16" s="302"/>
    </row>
    <row r="17" spans="2:8" s="64" customFormat="1" ht="31.5" customHeight="1">
      <c r="B17" s="301"/>
      <c r="C17" s="68" t="s">
        <v>132</v>
      </c>
      <c r="D17" s="68" t="s">
        <v>132</v>
      </c>
      <c r="E17" s="68" t="s">
        <v>143</v>
      </c>
      <c r="F17" s="68" t="s">
        <v>143</v>
      </c>
      <c r="G17" s="70">
        <v>0.2</v>
      </c>
      <c r="H17" s="302"/>
    </row>
    <row r="18" spans="2:8" s="64" customFormat="1" ht="31.5" customHeight="1">
      <c r="B18" s="301"/>
      <c r="C18" s="68" t="s">
        <v>134</v>
      </c>
      <c r="D18" s="68" t="s">
        <v>134</v>
      </c>
      <c r="E18" s="68" t="s">
        <v>134</v>
      </c>
      <c r="F18" s="68" t="s">
        <v>134</v>
      </c>
      <c r="G18" s="70">
        <v>0.3</v>
      </c>
      <c r="H18" s="302"/>
    </row>
    <row r="19" spans="2:8" s="64" customFormat="1" ht="12.75" customHeight="1">
      <c r="B19" s="76"/>
      <c r="C19" s="71"/>
      <c r="D19" s="71"/>
      <c r="E19" s="71"/>
      <c r="F19" s="71"/>
      <c r="G19" s="72"/>
      <c r="H19" s="73"/>
    </row>
    <row r="20" spans="1:8" s="64" customFormat="1" ht="31.5" customHeight="1">
      <c r="A20" s="75"/>
      <c r="B20" s="301" t="s">
        <v>144</v>
      </c>
      <c r="C20" s="68" t="s">
        <v>145</v>
      </c>
      <c r="D20" s="68" t="s">
        <v>146</v>
      </c>
      <c r="E20" s="68" t="s">
        <v>147</v>
      </c>
      <c r="F20" s="68" t="s">
        <v>147</v>
      </c>
      <c r="G20" s="69" t="s">
        <v>127</v>
      </c>
      <c r="H20" s="302" t="s">
        <v>140</v>
      </c>
    </row>
    <row r="21" spans="2:8" s="64" customFormat="1" ht="31.5" customHeight="1">
      <c r="B21" s="301"/>
      <c r="C21" s="68" t="s">
        <v>148</v>
      </c>
      <c r="D21" s="68" t="s">
        <v>149</v>
      </c>
      <c r="E21" s="68" t="s">
        <v>150</v>
      </c>
      <c r="F21" s="68" t="s">
        <v>150</v>
      </c>
      <c r="G21" s="70">
        <v>0.1</v>
      </c>
      <c r="H21" s="302"/>
    </row>
    <row r="22" spans="2:8" s="64" customFormat="1" ht="31.5" customHeight="1">
      <c r="B22" s="301"/>
      <c r="C22" s="68" t="s">
        <v>151</v>
      </c>
      <c r="D22" s="68" t="s">
        <v>151</v>
      </c>
      <c r="E22" s="68" t="s">
        <v>151</v>
      </c>
      <c r="F22" s="68" t="s">
        <v>151</v>
      </c>
      <c r="G22" s="70">
        <v>0.2</v>
      </c>
      <c r="H22" s="302"/>
    </row>
    <row r="23" spans="2:8" s="64" customFormat="1" ht="31.5" customHeight="1">
      <c r="B23" s="301"/>
      <c r="C23" s="68" t="s">
        <v>152</v>
      </c>
      <c r="D23" s="68" t="s">
        <v>152</v>
      </c>
      <c r="E23" s="68" t="s">
        <v>152</v>
      </c>
      <c r="F23" s="68" t="s">
        <v>152</v>
      </c>
      <c r="G23" s="70">
        <v>0.3</v>
      </c>
      <c r="H23" s="302"/>
    </row>
    <row r="24" spans="2:8" s="64" customFormat="1" ht="12.75" customHeight="1">
      <c r="B24" s="76"/>
      <c r="C24" s="71"/>
      <c r="D24" s="71"/>
      <c r="E24" s="71"/>
      <c r="F24" s="71"/>
      <c r="G24" s="72"/>
      <c r="H24" s="73"/>
    </row>
    <row r="25" spans="1:8" s="64" customFormat="1" ht="31.5" customHeight="1">
      <c r="A25" s="75"/>
      <c r="B25" s="301" t="s">
        <v>153</v>
      </c>
      <c r="C25" s="68" t="s">
        <v>154</v>
      </c>
      <c r="D25" s="68" t="s">
        <v>155</v>
      </c>
      <c r="E25" s="68" t="s">
        <v>156</v>
      </c>
      <c r="F25" s="68" t="s">
        <v>156</v>
      </c>
      <c r="G25" s="69" t="s">
        <v>127</v>
      </c>
      <c r="H25" s="302" t="s">
        <v>157</v>
      </c>
    </row>
    <row r="26" spans="2:8" s="64" customFormat="1" ht="31.5" customHeight="1">
      <c r="B26" s="301"/>
      <c r="C26" s="68" t="s">
        <v>158</v>
      </c>
      <c r="D26" s="68" t="s">
        <v>159</v>
      </c>
      <c r="E26" s="68" t="s">
        <v>160</v>
      </c>
      <c r="F26" s="68" t="s">
        <v>160</v>
      </c>
      <c r="G26" s="70">
        <v>0.1</v>
      </c>
      <c r="H26" s="302"/>
    </row>
    <row r="27" spans="2:8" s="64" customFormat="1" ht="31.5" customHeight="1">
      <c r="B27" s="301"/>
      <c r="C27" s="68" t="s">
        <v>151</v>
      </c>
      <c r="D27" s="68" t="s">
        <v>151</v>
      </c>
      <c r="E27" s="68" t="s">
        <v>151</v>
      </c>
      <c r="F27" s="68" t="s">
        <v>151</v>
      </c>
      <c r="G27" s="70">
        <v>0.2</v>
      </c>
      <c r="H27" s="302"/>
    </row>
    <row r="28" spans="2:8" s="64" customFormat="1" ht="31.5" customHeight="1">
      <c r="B28" s="301"/>
      <c r="C28" s="68" t="s">
        <v>152</v>
      </c>
      <c r="D28" s="68" t="s">
        <v>152</v>
      </c>
      <c r="E28" s="68" t="s">
        <v>152</v>
      </c>
      <c r="F28" s="68" t="s">
        <v>152</v>
      </c>
      <c r="G28" s="70">
        <v>0.3</v>
      </c>
      <c r="H28" s="302"/>
    </row>
    <row r="29" spans="2:8" s="64" customFormat="1" ht="12.75" customHeight="1">
      <c r="B29" s="76"/>
      <c r="C29" s="71"/>
      <c r="D29" s="71"/>
      <c r="E29" s="71"/>
      <c r="F29" s="71"/>
      <c r="G29" s="72"/>
      <c r="H29" s="73"/>
    </row>
    <row r="30" spans="1:8" s="64" customFormat="1" ht="31.5" customHeight="1">
      <c r="A30" s="75"/>
      <c r="B30" s="301" t="s">
        <v>161</v>
      </c>
      <c r="C30" s="68" t="s">
        <v>154</v>
      </c>
      <c r="D30" s="68" t="s">
        <v>155</v>
      </c>
      <c r="E30" s="68" t="s">
        <v>156</v>
      </c>
      <c r="F30" s="68" t="s">
        <v>156</v>
      </c>
      <c r="G30" s="69" t="s">
        <v>127</v>
      </c>
      <c r="H30" s="302" t="s">
        <v>157</v>
      </c>
    </row>
    <row r="31" spans="2:8" s="64" customFormat="1" ht="31.5" customHeight="1">
      <c r="B31" s="301"/>
      <c r="C31" s="68" t="s">
        <v>162</v>
      </c>
      <c r="D31" s="68" t="s">
        <v>163</v>
      </c>
      <c r="E31" s="68" t="s">
        <v>164</v>
      </c>
      <c r="F31" s="68" t="s">
        <v>164</v>
      </c>
      <c r="G31" s="70">
        <v>0.1</v>
      </c>
      <c r="H31" s="302"/>
    </row>
    <row r="32" spans="2:8" s="64" customFormat="1" ht="31.5" customHeight="1">
      <c r="B32" s="301"/>
      <c r="C32" s="68" t="s">
        <v>165</v>
      </c>
      <c r="D32" s="68" t="s">
        <v>165</v>
      </c>
      <c r="E32" s="68" t="s">
        <v>165</v>
      </c>
      <c r="F32" s="68" t="s">
        <v>165</v>
      </c>
      <c r="G32" s="70">
        <v>0.2</v>
      </c>
      <c r="H32" s="302"/>
    </row>
    <row r="33" spans="2:8" s="64" customFormat="1" ht="31.5" customHeight="1">
      <c r="B33" s="301"/>
      <c r="C33" s="68" t="s">
        <v>166</v>
      </c>
      <c r="D33" s="68" t="s">
        <v>166</v>
      </c>
      <c r="E33" s="68" t="s">
        <v>166</v>
      </c>
      <c r="F33" s="68" t="s">
        <v>166</v>
      </c>
      <c r="G33" s="70">
        <v>0.3</v>
      </c>
      <c r="H33" s="302"/>
    </row>
    <row r="34" spans="2:8" s="64" customFormat="1" ht="12.75" customHeight="1">
      <c r="B34" s="76"/>
      <c r="C34" s="71"/>
      <c r="D34" s="71"/>
      <c r="E34" s="71"/>
      <c r="F34" s="71"/>
      <c r="G34" s="72"/>
      <c r="H34" s="73"/>
    </row>
    <row r="35" spans="1:8" s="64" customFormat="1" ht="31.5" customHeight="1">
      <c r="A35" s="75"/>
      <c r="B35" s="301" t="s">
        <v>172</v>
      </c>
      <c r="C35" s="68" t="s">
        <v>174</v>
      </c>
      <c r="D35" s="68" t="s">
        <v>175</v>
      </c>
      <c r="E35" s="68" t="s">
        <v>177</v>
      </c>
      <c r="F35" s="68" t="s">
        <v>177</v>
      </c>
      <c r="G35" s="69" t="s">
        <v>127</v>
      </c>
      <c r="H35" s="302" t="s">
        <v>157</v>
      </c>
    </row>
    <row r="36" spans="2:8" s="64" customFormat="1" ht="31.5" customHeight="1">
      <c r="B36" s="301"/>
      <c r="C36" s="68" t="s">
        <v>176</v>
      </c>
      <c r="D36" s="68" t="s">
        <v>163</v>
      </c>
      <c r="E36" s="68" t="s">
        <v>178</v>
      </c>
      <c r="F36" s="68" t="s">
        <v>178</v>
      </c>
      <c r="G36" s="70">
        <v>0.1</v>
      </c>
      <c r="H36" s="302"/>
    </row>
    <row r="37" spans="2:8" s="64" customFormat="1" ht="31.5" customHeight="1">
      <c r="B37" s="301"/>
      <c r="C37" s="68" t="s">
        <v>165</v>
      </c>
      <c r="D37" s="68" t="s">
        <v>165</v>
      </c>
      <c r="E37" s="68" t="s">
        <v>165</v>
      </c>
      <c r="F37" s="68" t="s">
        <v>165</v>
      </c>
      <c r="G37" s="70">
        <v>0.2</v>
      </c>
      <c r="H37" s="302"/>
    </row>
    <row r="38" spans="2:8" s="64" customFormat="1" ht="31.5" customHeight="1">
      <c r="B38" s="301"/>
      <c r="C38" s="68" t="s">
        <v>166</v>
      </c>
      <c r="D38" s="68" t="s">
        <v>166</v>
      </c>
      <c r="E38" s="68" t="s">
        <v>166</v>
      </c>
      <c r="F38" s="68" t="s">
        <v>166</v>
      </c>
      <c r="G38" s="70">
        <v>0.3</v>
      </c>
      <c r="H38" s="302"/>
    </row>
    <row r="39" spans="2:8" s="64" customFormat="1" ht="12.75" customHeight="1">
      <c r="B39" s="76"/>
      <c r="C39" s="71"/>
      <c r="D39" s="71"/>
      <c r="E39" s="71"/>
      <c r="F39" s="71"/>
      <c r="G39" s="72"/>
      <c r="H39" s="73"/>
    </row>
    <row r="40" spans="1:8" s="64" customFormat="1" ht="31.5" customHeight="1">
      <c r="A40" s="75"/>
      <c r="B40" s="301" t="s">
        <v>173</v>
      </c>
      <c r="C40" s="68" t="s">
        <v>179</v>
      </c>
      <c r="D40" s="68" t="s">
        <v>179</v>
      </c>
      <c r="E40" s="68" t="s">
        <v>180</v>
      </c>
      <c r="F40" s="68" t="s">
        <v>181</v>
      </c>
      <c r="G40" s="69" t="s">
        <v>127</v>
      </c>
      <c r="H40" s="302" t="s">
        <v>157</v>
      </c>
    </row>
    <row r="41" spans="2:8" s="64" customFormat="1" ht="31.5" customHeight="1">
      <c r="B41" s="301"/>
      <c r="C41" s="68" t="s">
        <v>182</v>
      </c>
      <c r="D41" s="68" t="s">
        <v>182</v>
      </c>
      <c r="E41" s="68" t="s">
        <v>178</v>
      </c>
      <c r="F41" s="68"/>
      <c r="G41" s="70">
        <v>0.1</v>
      </c>
      <c r="H41" s="302"/>
    </row>
    <row r="42" spans="2:8" s="64" customFormat="1" ht="31.5" customHeight="1">
      <c r="B42" s="301"/>
      <c r="C42" s="68" t="s">
        <v>183</v>
      </c>
      <c r="D42" s="68" t="s">
        <v>184</v>
      </c>
      <c r="E42" s="68" t="s">
        <v>184</v>
      </c>
      <c r="F42" s="68" t="s">
        <v>184</v>
      </c>
      <c r="G42" s="70">
        <v>0.2</v>
      </c>
      <c r="H42" s="302"/>
    </row>
    <row r="43" spans="2:8" s="64" customFormat="1" ht="31.5" customHeight="1">
      <c r="B43" s="301"/>
      <c r="C43" s="68" t="s">
        <v>185</v>
      </c>
      <c r="D43" s="68" t="s">
        <v>185</v>
      </c>
      <c r="E43" s="68" t="s">
        <v>185</v>
      </c>
      <c r="F43" s="68" t="s">
        <v>185</v>
      </c>
      <c r="G43" s="70">
        <v>0.3</v>
      </c>
      <c r="H43" s="302"/>
    </row>
    <row r="44" ht="22.5">
      <c r="B44" s="77"/>
    </row>
    <row r="45" spans="1:8" s="64" customFormat="1" ht="31.5" customHeight="1">
      <c r="A45" s="75"/>
      <c r="B45" s="303" t="s">
        <v>190</v>
      </c>
      <c r="C45" s="68" t="s">
        <v>179</v>
      </c>
      <c r="D45" s="68" t="s">
        <v>179</v>
      </c>
      <c r="E45" s="68" t="s">
        <v>180</v>
      </c>
      <c r="F45" s="68" t="s">
        <v>181</v>
      </c>
      <c r="G45" s="69" t="s">
        <v>127</v>
      </c>
      <c r="H45" s="302" t="s">
        <v>157</v>
      </c>
    </row>
    <row r="46" spans="2:8" s="64" customFormat="1" ht="31.5" customHeight="1">
      <c r="B46" s="304"/>
      <c r="C46" s="68" t="s">
        <v>182</v>
      </c>
      <c r="D46" s="68" t="s">
        <v>182</v>
      </c>
      <c r="E46" s="68" t="s">
        <v>178</v>
      </c>
      <c r="F46" s="68"/>
      <c r="G46" s="70">
        <v>0.1</v>
      </c>
      <c r="H46" s="302"/>
    </row>
    <row r="47" spans="2:8" s="64" customFormat="1" ht="31.5" customHeight="1">
      <c r="B47" s="304"/>
      <c r="C47" s="68" t="s">
        <v>183</v>
      </c>
      <c r="D47" s="68" t="s">
        <v>184</v>
      </c>
      <c r="E47" s="68" t="s">
        <v>184</v>
      </c>
      <c r="F47" s="68" t="s">
        <v>184</v>
      </c>
      <c r="G47" s="70">
        <v>0.2</v>
      </c>
      <c r="H47" s="302"/>
    </row>
    <row r="48" spans="2:8" s="64" customFormat="1" ht="31.5" customHeight="1">
      <c r="B48" s="304"/>
      <c r="C48" s="68" t="s">
        <v>185</v>
      </c>
      <c r="D48" s="68" t="s">
        <v>185</v>
      </c>
      <c r="E48" s="68" t="s">
        <v>185</v>
      </c>
      <c r="F48" s="68" t="s">
        <v>185</v>
      </c>
      <c r="G48" s="70">
        <v>0.3</v>
      </c>
      <c r="H48" s="302"/>
    </row>
    <row r="49" spans="2:8" ht="21.75" customHeight="1">
      <c r="B49" s="305"/>
      <c r="C49" s="306" t="s">
        <v>201</v>
      </c>
      <c r="D49" s="307"/>
      <c r="E49" s="307"/>
      <c r="F49" s="307"/>
      <c r="G49" s="307"/>
      <c r="H49" s="308"/>
    </row>
    <row r="51" spans="1:8" s="64" customFormat="1" ht="31.5" customHeight="1">
      <c r="A51" s="75"/>
      <c r="B51" s="303" t="s">
        <v>199</v>
      </c>
      <c r="C51" s="68" t="s">
        <v>180</v>
      </c>
      <c r="D51" s="68" t="s">
        <v>180</v>
      </c>
      <c r="E51" s="68" t="s">
        <v>202</v>
      </c>
      <c r="F51" s="68" t="s">
        <v>181</v>
      </c>
      <c r="G51" s="69" t="s">
        <v>127</v>
      </c>
      <c r="H51" s="302" t="s">
        <v>157</v>
      </c>
    </row>
    <row r="52" spans="2:8" s="64" customFormat="1" ht="31.5" customHeight="1">
      <c r="B52" s="304"/>
      <c r="C52" s="68" t="s">
        <v>178</v>
      </c>
      <c r="D52" s="68" t="s">
        <v>178</v>
      </c>
      <c r="E52" s="68" t="s">
        <v>151</v>
      </c>
      <c r="F52" s="68"/>
      <c r="G52" s="70">
        <v>0.1</v>
      </c>
      <c r="H52" s="302"/>
    </row>
    <row r="53" spans="2:8" s="64" customFormat="1" ht="31.5" customHeight="1">
      <c r="B53" s="304"/>
      <c r="C53" s="68" t="s">
        <v>183</v>
      </c>
      <c r="D53" s="68" t="s">
        <v>184</v>
      </c>
      <c r="E53" s="68" t="s">
        <v>184</v>
      </c>
      <c r="F53" s="68" t="s">
        <v>184</v>
      </c>
      <c r="G53" s="70">
        <v>0.2</v>
      </c>
      <c r="H53" s="302"/>
    </row>
    <row r="54" spans="2:8" s="64" customFormat="1" ht="31.5" customHeight="1">
      <c r="B54" s="304"/>
      <c r="C54" s="68" t="s">
        <v>185</v>
      </c>
      <c r="D54" s="68" t="s">
        <v>185</v>
      </c>
      <c r="E54" s="68" t="s">
        <v>185</v>
      </c>
      <c r="F54" s="68" t="s">
        <v>185</v>
      </c>
      <c r="G54" s="70">
        <v>0.3</v>
      </c>
      <c r="H54" s="302"/>
    </row>
    <row r="55" spans="2:8" ht="21.75" customHeight="1">
      <c r="B55" s="305"/>
      <c r="C55" s="306" t="s">
        <v>201</v>
      </c>
      <c r="D55" s="307"/>
      <c r="E55" s="307"/>
      <c r="F55" s="307"/>
      <c r="G55" s="307"/>
      <c r="H55" s="308"/>
    </row>
    <row r="57" spans="1:8" s="64" customFormat="1" ht="31.5" customHeight="1">
      <c r="A57" s="75"/>
      <c r="B57" s="303" t="s">
        <v>243</v>
      </c>
      <c r="C57" s="68" t="s">
        <v>180</v>
      </c>
      <c r="D57" s="68" t="s">
        <v>180</v>
      </c>
      <c r="E57" s="68" t="s">
        <v>202</v>
      </c>
      <c r="F57" s="68" t="s">
        <v>181</v>
      </c>
      <c r="G57" s="69" t="s">
        <v>127</v>
      </c>
      <c r="H57" s="302" t="s">
        <v>245</v>
      </c>
    </row>
    <row r="58" spans="2:8" s="64" customFormat="1" ht="31.5" customHeight="1">
      <c r="B58" s="304"/>
      <c r="C58" s="68" t="s">
        <v>178</v>
      </c>
      <c r="D58" s="68" t="s">
        <v>178</v>
      </c>
      <c r="E58" s="68" t="s">
        <v>151</v>
      </c>
      <c r="F58" s="68"/>
      <c r="G58" s="70">
        <v>0.1</v>
      </c>
      <c r="H58" s="302"/>
    </row>
    <row r="59" spans="2:8" s="64" customFormat="1" ht="31.5" customHeight="1">
      <c r="B59" s="304"/>
      <c r="C59" s="68" t="s">
        <v>183</v>
      </c>
      <c r="D59" s="68" t="s">
        <v>184</v>
      </c>
      <c r="E59" s="68" t="s">
        <v>184</v>
      </c>
      <c r="F59" s="68" t="s">
        <v>184</v>
      </c>
      <c r="G59" s="70">
        <v>0.2</v>
      </c>
      <c r="H59" s="302"/>
    </row>
    <row r="60" spans="2:8" s="64" customFormat="1" ht="31.5" customHeight="1">
      <c r="B60" s="304"/>
      <c r="C60" s="68" t="s">
        <v>185</v>
      </c>
      <c r="D60" s="68" t="s">
        <v>185</v>
      </c>
      <c r="E60" s="68" t="s">
        <v>185</v>
      </c>
      <c r="F60" s="68" t="s">
        <v>185</v>
      </c>
      <c r="G60" s="70">
        <v>0.3</v>
      </c>
      <c r="H60" s="302"/>
    </row>
    <row r="61" spans="2:8" ht="21.75" customHeight="1">
      <c r="B61" s="305"/>
      <c r="C61" s="306" t="s">
        <v>201</v>
      </c>
      <c r="D61" s="307"/>
      <c r="E61" s="307"/>
      <c r="F61" s="307"/>
      <c r="G61" s="307"/>
      <c r="H61" s="308"/>
    </row>
    <row r="63" spans="1:8" s="64" customFormat="1" ht="31.5" customHeight="1">
      <c r="A63" s="75"/>
      <c r="B63" s="303" t="s">
        <v>246</v>
      </c>
      <c r="C63" s="68" t="s">
        <v>180</v>
      </c>
      <c r="D63" s="68" t="s">
        <v>180</v>
      </c>
      <c r="E63" s="68" t="s">
        <v>202</v>
      </c>
      <c r="F63" s="68" t="s">
        <v>181</v>
      </c>
      <c r="G63" s="69" t="s">
        <v>127</v>
      </c>
      <c r="H63" s="302" t="s">
        <v>245</v>
      </c>
    </row>
    <row r="64" spans="2:8" s="64" customFormat="1" ht="31.5" customHeight="1">
      <c r="B64" s="304"/>
      <c r="C64" s="68" t="s">
        <v>178</v>
      </c>
      <c r="D64" s="68" t="s">
        <v>178</v>
      </c>
      <c r="E64" s="68" t="s">
        <v>151</v>
      </c>
      <c r="F64" s="68"/>
      <c r="G64" s="70">
        <v>0.1</v>
      </c>
      <c r="H64" s="302"/>
    </row>
    <row r="65" spans="2:8" s="64" customFormat="1" ht="31.5" customHeight="1">
      <c r="B65" s="304"/>
      <c r="C65" s="68" t="s">
        <v>183</v>
      </c>
      <c r="D65" s="68" t="s">
        <v>184</v>
      </c>
      <c r="E65" s="68" t="s">
        <v>184</v>
      </c>
      <c r="F65" s="68" t="s">
        <v>184</v>
      </c>
      <c r="G65" s="70">
        <v>0.2</v>
      </c>
      <c r="H65" s="302"/>
    </row>
    <row r="66" spans="2:8" s="64" customFormat="1" ht="31.5" customHeight="1">
      <c r="B66" s="304"/>
      <c r="C66" s="68" t="s">
        <v>185</v>
      </c>
      <c r="D66" s="68" t="s">
        <v>185</v>
      </c>
      <c r="E66" s="68" t="s">
        <v>185</v>
      </c>
      <c r="F66" s="68" t="s">
        <v>185</v>
      </c>
      <c r="G66" s="70">
        <v>0.3</v>
      </c>
      <c r="H66" s="302"/>
    </row>
    <row r="67" spans="2:8" ht="21.75" customHeight="1">
      <c r="B67" s="305"/>
      <c r="C67" s="306" t="s">
        <v>248</v>
      </c>
      <c r="D67" s="307"/>
      <c r="E67" s="307"/>
      <c r="F67" s="307"/>
      <c r="G67" s="307"/>
      <c r="H67" s="308"/>
    </row>
    <row r="69" spans="1:8" s="64" customFormat="1" ht="31.5" customHeight="1">
      <c r="A69" s="75"/>
      <c r="B69" s="303" t="s">
        <v>249</v>
      </c>
      <c r="C69" s="68" t="s">
        <v>180</v>
      </c>
      <c r="D69" s="68" t="s">
        <v>180</v>
      </c>
      <c r="E69" s="68" t="s">
        <v>202</v>
      </c>
      <c r="F69" s="68" t="s">
        <v>181</v>
      </c>
      <c r="G69" s="69" t="s">
        <v>127</v>
      </c>
      <c r="H69" s="302" t="s">
        <v>245</v>
      </c>
    </row>
    <row r="70" spans="2:8" s="64" customFormat="1" ht="31.5" customHeight="1">
      <c r="B70" s="304"/>
      <c r="C70" s="68" t="s">
        <v>178</v>
      </c>
      <c r="D70" s="68" t="s">
        <v>178</v>
      </c>
      <c r="E70" s="68" t="s">
        <v>151</v>
      </c>
      <c r="F70" s="68"/>
      <c r="G70" s="70">
        <v>0.05</v>
      </c>
      <c r="H70" s="302"/>
    </row>
    <row r="71" spans="2:8" s="64" customFormat="1" ht="31.5" customHeight="1">
      <c r="B71" s="304"/>
      <c r="C71" s="68" t="s">
        <v>183</v>
      </c>
      <c r="D71" s="68" t="s">
        <v>184</v>
      </c>
      <c r="E71" s="68" t="s">
        <v>184</v>
      </c>
      <c r="F71" s="68" t="s">
        <v>184</v>
      </c>
      <c r="G71" s="70">
        <v>0.2</v>
      </c>
      <c r="H71" s="302"/>
    </row>
    <row r="72" spans="2:8" s="64" customFormat="1" ht="31.5" customHeight="1">
      <c r="B72" s="304"/>
      <c r="C72" s="68" t="s">
        <v>185</v>
      </c>
      <c r="D72" s="68" t="s">
        <v>185</v>
      </c>
      <c r="E72" s="68" t="s">
        <v>185</v>
      </c>
      <c r="F72" s="68" t="s">
        <v>185</v>
      </c>
      <c r="G72" s="70">
        <v>0.3</v>
      </c>
      <c r="H72" s="302"/>
    </row>
    <row r="73" spans="2:8" ht="21.75" customHeight="1">
      <c r="B73" s="305"/>
      <c r="C73" s="306" t="s">
        <v>252</v>
      </c>
      <c r="D73" s="307"/>
      <c r="E73" s="307"/>
      <c r="F73" s="307"/>
      <c r="G73" s="307"/>
      <c r="H73" s="308"/>
    </row>
    <row r="75" spans="1:8" s="64" customFormat="1" ht="31.5" customHeight="1">
      <c r="A75" s="75"/>
      <c r="B75" s="303" t="s">
        <v>253</v>
      </c>
      <c r="C75" s="68" t="s">
        <v>180</v>
      </c>
      <c r="D75" s="68" t="s">
        <v>180</v>
      </c>
      <c r="E75" s="68" t="s">
        <v>202</v>
      </c>
      <c r="F75" s="68" t="s">
        <v>181</v>
      </c>
      <c r="G75" s="69" t="s">
        <v>127</v>
      </c>
      <c r="H75" s="302" t="s">
        <v>254</v>
      </c>
    </row>
    <row r="76" spans="2:8" s="64" customFormat="1" ht="31.5" customHeight="1">
      <c r="B76" s="304"/>
      <c r="C76" s="68" t="s">
        <v>178</v>
      </c>
      <c r="D76" s="68" t="s">
        <v>178</v>
      </c>
      <c r="E76" s="68" t="s">
        <v>151</v>
      </c>
      <c r="F76" s="68"/>
      <c r="G76" s="70">
        <v>0.05</v>
      </c>
      <c r="H76" s="302"/>
    </row>
    <row r="77" spans="2:8" s="64" customFormat="1" ht="31.5" customHeight="1">
      <c r="B77" s="304"/>
      <c r="C77" s="68" t="s">
        <v>183</v>
      </c>
      <c r="D77" s="68" t="s">
        <v>184</v>
      </c>
      <c r="E77" s="68" t="s">
        <v>184</v>
      </c>
      <c r="F77" s="68" t="s">
        <v>184</v>
      </c>
      <c r="G77" s="70">
        <v>0.2</v>
      </c>
      <c r="H77" s="302"/>
    </row>
    <row r="78" spans="2:8" s="64" customFormat="1" ht="31.5" customHeight="1">
      <c r="B78" s="304"/>
      <c r="C78" s="68" t="s">
        <v>185</v>
      </c>
      <c r="D78" s="68" t="s">
        <v>185</v>
      </c>
      <c r="E78" s="68" t="s">
        <v>185</v>
      </c>
      <c r="F78" s="68" t="s">
        <v>185</v>
      </c>
      <c r="G78" s="70">
        <v>0.3</v>
      </c>
      <c r="H78" s="302"/>
    </row>
    <row r="79" spans="2:8" ht="21.75" customHeight="1">
      <c r="B79" s="305"/>
      <c r="C79" s="306" t="s">
        <v>255</v>
      </c>
      <c r="D79" s="307"/>
      <c r="E79" s="307"/>
      <c r="F79" s="307"/>
      <c r="G79" s="307"/>
      <c r="H79" s="308"/>
    </row>
    <row r="81" spans="1:8" s="64" customFormat="1" ht="31.5" customHeight="1">
      <c r="A81" s="75"/>
      <c r="B81" s="303" t="s">
        <v>257</v>
      </c>
      <c r="C81" s="68" t="s">
        <v>180</v>
      </c>
      <c r="D81" s="68" t="s">
        <v>180</v>
      </c>
      <c r="E81" s="68" t="s">
        <v>202</v>
      </c>
      <c r="F81" s="68" t="s">
        <v>181</v>
      </c>
      <c r="G81" s="69" t="s">
        <v>127</v>
      </c>
      <c r="H81" s="302" t="s">
        <v>254</v>
      </c>
    </row>
    <row r="82" spans="2:8" s="64" customFormat="1" ht="31.5" customHeight="1">
      <c r="B82" s="304"/>
      <c r="C82" s="68" t="s">
        <v>178</v>
      </c>
      <c r="D82" s="68" t="s">
        <v>178</v>
      </c>
      <c r="E82" s="68" t="s">
        <v>151</v>
      </c>
      <c r="F82" s="68"/>
      <c r="G82" s="70">
        <v>0.05</v>
      </c>
      <c r="H82" s="302"/>
    </row>
    <row r="83" spans="2:8" s="64" customFormat="1" ht="31.5" customHeight="1">
      <c r="B83" s="304"/>
      <c r="C83" s="68" t="s">
        <v>183</v>
      </c>
      <c r="D83" s="68" t="s">
        <v>184</v>
      </c>
      <c r="E83" s="68" t="s">
        <v>184</v>
      </c>
      <c r="F83" s="68" t="s">
        <v>184</v>
      </c>
      <c r="G83" s="70">
        <v>0.2</v>
      </c>
      <c r="H83" s="302"/>
    </row>
    <row r="84" spans="2:8" s="64" customFormat="1" ht="31.5" customHeight="1">
      <c r="B84" s="304"/>
      <c r="C84" s="68" t="s">
        <v>185</v>
      </c>
      <c r="D84" s="68" t="s">
        <v>185</v>
      </c>
      <c r="E84" s="68" t="s">
        <v>185</v>
      </c>
      <c r="F84" s="68" t="s">
        <v>185</v>
      </c>
      <c r="G84" s="70">
        <v>0.3</v>
      </c>
      <c r="H84" s="302"/>
    </row>
    <row r="85" spans="2:8" ht="21.75" customHeight="1">
      <c r="B85" s="305"/>
      <c r="C85" s="306" t="s">
        <v>262</v>
      </c>
      <c r="D85" s="307"/>
      <c r="E85" s="307"/>
      <c r="F85" s="307"/>
      <c r="G85" s="307"/>
      <c r="H85" s="308"/>
    </row>
  </sheetData>
  <sheetProtection password="91A7" sheet="1" selectLockedCells="1" selectUnlockedCells="1"/>
  <mergeCells count="39">
    <mergeCell ref="H57:H60"/>
    <mergeCell ref="C61:H61"/>
    <mergeCell ref="H45:H48"/>
    <mergeCell ref="B45:B49"/>
    <mergeCell ref="B81:B85"/>
    <mergeCell ref="H81:H84"/>
    <mergeCell ref="C85:H85"/>
    <mergeCell ref="B69:B73"/>
    <mergeCell ref="H69:H72"/>
    <mergeCell ref="C73:H73"/>
    <mergeCell ref="B40:B43"/>
    <mergeCell ref="H40:H43"/>
    <mergeCell ref="H51:H54"/>
    <mergeCell ref="H15:H18"/>
    <mergeCell ref="B63:B67"/>
    <mergeCell ref="H63:H66"/>
    <mergeCell ref="C67:H67"/>
    <mergeCell ref="B30:B33"/>
    <mergeCell ref="H25:H28"/>
    <mergeCell ref="B57:B61"/>
    <mergeCell ref="B25:B28"/>
    <mergeCell ref="B75:B79"/>
    <mergeCell ref="H75:H78"/>
    <mergeCell ref="C79:H79"/>
    <mergeCell ref="B35:B38"/>
    <mergeCell ref="H35:H38"/>
    <mergeCell ref="C49:H49"/>
    <mergeCell ref="B51:B55"/>
    <mergeCell ref="C55:H55"/>
    <mergeCell ref="H30:H33"/>
    <mergeCell ref="B1:H1"/>
    <mergeCell ref="B2:H2"/>
    <mergeCell ref="B5:B8"/>
    <mergeCell ref="H5:H8"/>
    <mergeCell ref="B10:B13"/>
    <mergeCell ref="B20:B23"/>
    <mergeCell ref="H20:H23"/>
    <mergeCell ref="H10:H13"/>
    <mergeCell ref="B15:B18"/>
  </mergeCells>
  <hyperlinks>
    <hyperlink ref="B2" r:id="rId1" display="www.alrahiman.com"/>
  </hyperlinks>
  <printOptions horizontalCentered="1"/>
  <pageMargins left="0.1968503937007874" right="0.1968503937007874" top="0.4" bottom="0.56" header="0.15748031496062992" footer="0.31496062992125984"/>
  <pageSetup blackAndWhite="1" horizontalDpi="600" verticalDpi="600" orientation="landscape" paperSize="9" r:id="rId3"/>
  <drawing r:id="rId2"/>
</worksheet>
</file>

<file path=xl/worksheets/sheet11.xml><?xml version="1.0" encoding="utf-8"?>
<worksheet xmlns="http://schemas.openxmlformats.org/spreadsheetml/2006/main" xmlns:r="http://schemas.openxmlformats.org/officeDocument/2006/relationships">
  <sheetPr codeName="Sheet9"/>
  <dimension ref="B3:L20"/>
  <sheetViews>
    <sheetView showRowColHeaders="0" zoomScalePageLayoutView="0" workbookViewId="0" topLeftCell="A1">
      <selection activeCell="A1" sqref="A1"/>
    </sheetView>
  </sheetViews>
  <sheetFormatPr defaultColWidth="0" defaultRowHeight="15" customHeight="1" zeroHeight="1"/>
  <cols>
    <col min="1" max="11" width="9.140625" style="83" customWidth="1"/>
    <col min="12" max="12" width="19.7109375" style="83" customWidth="1"/>
    <col min="13" max="16384" width="0" style="83" hidden="1" customWidth="1"/>
  </cols>
  <sheetData>
    <row r="1" ht="12.75"/>
    <row r="2" ht="12.75"/>
    <row r="3" spans="2:12" ht="12.75">
      <c r="B3" s="84"/>
      <c r="C3" s="84"/>
      <c r="D3" s="84"/>
      <c r="E3" s="84"/>
      <c r="F3" s="84"/>
      <c r="G3" s="84"/>
      <c r="H3" s="84"/>
      <c r="I3" s="84"/>
      <c r="J3" s="84"/>
      <c r="K3" s="84"/>
      <c r="L3" s="84"/>
    </row>
    <row r="4" spans="2:12" ht="12.75">
      <c r="B4" s="84"/>
      <c r="C4" s="84"/>
      <c r="D4" s="84"/>
      <c r="E4" s="84"/>
      <c r="F4" s="84"/>
      <c r="G4" s="84"/>
      <c r="H4" s="84"/>
      <c r="I4" s="84"/>
      <c r="J4" s="84"/>
      <c r="K4" s="84"/>
      <c r="L4" s="84"/>
    </row>
    <row r="5" spans="2:12" ht="18.75">
      <c r="B5" s="84"/>
      <c r="C5" s="84"/>
      <c r="D5" s="84"/>
      <c r="E5" s="84"/>
      <c r="F5" s="84"/>
      <c r="G5" s="309"/>
      <c r="H5" s="309"/>
      <c r="I5" s="309"/>
      <c r="J5" s="309"/>
      <c r="K5" s="309"/>
      <c r="L5" s="84"/>
    </row>
    <row r="6" spans="2:12" ht="12.75">
      <c r="B6" s="84"/>
      <c r="C6" s="84"/>
      <c r="D6" s="84"/>
      <c r="E6" s="84"/>
      <c r="F6" s="84"/>
      <c r="G6" s="85"/>
      <c r="H6" s="84"/>
      <c r="I6" s="84"/>
      <c r="J6" s="84"/>
      <c r="K6" s="84"/>
      <c r="L6" s="84"/>
    </row>
    <row r="7" spans="2:12" ht="12.75">
      <c r="B7" s="84"/>
      <c r="C7" s="84"/>
      <c r="D7" s="84"/>
      <c r="E7" s="84"/>
      <c r="F7" s="84"/>
      <c r="G7" s="84"/>
      <c r="H7" s="84"/>
      <c r="I7" s="84"/>
      <c r="J7" s="84"/>
      <c r="K7" s="84"/>
      <c r="L7" s="84"/>
    </row>
    <row r="8" spans="2:12" ht="12.75">
      <c r="B8" s="84"/>
      <c r="C8" s="84"/>
      <c r="D8" s="84"/>
      <c r="E8" s="84"/>
      <c r="F8" s="84"/>
      <c r="G8" s="86"/>
      <c r="H8" s="84"/>
      <c r="I8" s="84"/>
      <c r="J8" s="84"/>
      <c r="K8" s="84"/>
      <c r="L8" s="84"/>
    </row>
    <row r="9" spans="2:12" ht="15">
      <c r="B9" s="84"/>
      <c r="C9" s="84"/>
      <c r="D9" s="84"/>
      <c r="E9" s="84"/>
      <c r="F9" s="84"/>
      <c r="G9" s="87"/>
      <c r="H9" s="84"/>
      <c r="I9" s="84"/>
      <c r="J9" s="84"/>
      <c r="K9" s="84"/>
      <c r="L9" s="84"/>
    </row>
    <row r="10" spans="2:12" ht="12.75">
      <c r="B10" s="84"/>
      <c r="C10" s="84"/>
      <c r="D10" s="84"/>
      <c r="E10" s="84"/>
      <c r="F10" s="84"/>
      <c r="G10" s="84"/>
      <c r="H10" s="84"/>
      <c r="I10" s="84"/>
      <c r="J10" s="84"/>
      <c r="K10" s="84"/>
      <c r="L10" s="84"/>
    </row>
    <row r="11" spans="2:12" ht="12.75">
      <c r="B11" s="84"/>
      <c r="C11" s="84"/>
      <c r="D11" s="84"/>
      <c r="E11" s="84"/>
      <c r="F11" s="84"/>
      <c r="G11" s="84"/>
      <c r="H11" s="84"/>
      <c r="I11" s="84"/>
      <c r="J11" s="84"/>
      <c r="K11" s="84"/>
      <c r="L11" s="84"/>
    </row>
    <row r="12" spans="2:12" ht="12.75">
      <c r="B12" s="84"/>
      <c r="C12" s="84"/>
      <c r="D12" s="84"/>
      <c r="E12" s="84"/>
      <c r="F12" s="84"/>
      <c r="G12" s="84"/>
      <c r="H12" s="84"/>
      <c r="I12" s="84"/>
      <c r="J12" s="84"/>
      <c r="K12" s="84"/>
      <c r="L12" s="84"/>
    </row>
    <row r="13" spans="2:12" ht="12.75">
      <c r="B13" s="84"/>
      <c r="C13" s="84"/>
      <c r="D13" s="84"/>
      <c r="E13" s="84"/>
      <c r="F13" s="84"/>
      <c r="G13" s="84"/>
      <c r="H13" s="84"/>
      <c r="I13" s="84"/>
      <c r="J13" s="84"/>
      <c r="K13" s="84"/>
      <c r="L13" s="84"/>
    </row>
    <row r="14" spans="2:12" ht="12.75">
      <c r="B14" s="84"/>
      <c r="C14" s="84"/>
      <c r="D14" s="84"/>
      <c r="E14" s="84"/>
      <c r="F14" s="84"/>
      <c r="G14" s="84"/>
      <c r="H14" s="84"/>
      <c r="I14" s="84"/>
      <c r="J14" s="84"/>
      <c r="K14" s="84"/>
      <c r="L14" s="84"/>
    </row>
    <row r="15" spans="2:12" ht="12.75">
      <c r="B15" s="84"/>
      <c r="C15" s="84"/>
      <c r="D15" s="84"/>
      <c r="E15" s="84"/>
      <c r="F15" s="84"/>
      <c r="G15" s="84"/>
      <c r="H15" s="84"/>
      <c r="I15" s="84"/>
      <c r="J15" s="84"/>
      <c r="K15" s="84"/>
      <c r="L15" s="84"/>
    </row>
    <row r="16" spans="2:12" ht="12.75">
      <c r="B16" s="84"/>
      <c r="C16" s="84"/>
      <c r="D16" s="84"/>
      <c r="E16" s="84"/>
      <c r="F16" s="84"/>
      <c r="G16" s="84"/>
      <c r="H16" s="84"/>
      <c r="I16" s="84"/>
      <c r="J16" s="84"/>
      <c r="K16" s="84"/>
      <c r="L16" s="84"/>
    </row>
    <row r="17" spans="2:12" ht="12.75">
      <c r="B17" s="84"/>
      <c r="C17" s="84"/>
      <c r="D17" s="84"/>
      <c r="E17" s="84"/>
      <c r="F17" s="84"/>
      <c r="G17" s="84"/>
      <c r="H17" s="84"/>
      <c r="I17" s="84"/>
      <c r="J17" s="84"/>
      <c r="K17" s="84"/>
      <c r="L17" s="84"/>
    </row>
    <row r="18" spans="2:12" ht="12.75">
      <c r="B18" s="84"/>
      <c r="C18" s="84"/>
      <c r="D18" s="84"/>
      <c r="E18" s="84"/>
      <c r="F18" s="84"/>
      <c r="G18" s="84"/>
      <c r="H18" s="84"/>
      <c r="I18" s="84"/>
      <c r="J18" s="84"/>
      <c r="K18" s="84"/>
      <c r="L18" s="84"/>
    </row>
    <row r="19" spans="2:12" ht="12.75">
      <c r="B19" s="84"/>
      <c r="C19" s="84"/>
      <c r="D19" s="84"/>
      <c r="E19" s="84"/>
      <c r="F19" s="84"/>
      <c r="G19" s="84"/>
      <c r="H19" s="84"/>
      <c r="I19" s="84"/>
      <c r="J19" s="84"/>
      <c r="K19" s="84"/>
      <c r="L19" s="84"/>
    </row>
    <row r="20" spans="2:12" ht="12.75">
      <c r="B20" s="84"/>
      <c r="C20" s="84"/>
      <c r="D20" s="84"/>
      <c r="E20" s="84"/>
      <c r="F20" s="84"/>
      <c r="G20" s="84"/>
      <c r="H20" s="84"/>
      <c r="I20" s="84"/>
      <c r="J20" s="84"/>
      <c r="K20" s="84"/>
      <c r="L20" s="84"/>
    </row>
    <row r="21" ht="51.75" customHeight="1"/>
  </sheetData>
  <sheetProtection password="91A7" sheet="1" objects="1" scenarios="1"/>
  <mergeCells count="1">
    <mergeCell ref="G5:K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B2:N118"/>
  <sheetViews>
    <sheetView showGridLines="0" showRowColHeaders="0" zoomScalePageLayoutView="0" workbookViewId="0" topLeftCell="A1">
      <pane ySplit="2" topLeftCell="A95" activePane="bottomLeft" state="frozen"/>
      <selection pane="topLeft" activeCell="A1" sqref="A1"/>
      <selection pane="bottomLeft" activeCell="C113" sqref="C113:N113"/>
    </sheetView>
  </sheetViews>
  <sheetFormatPr defaultColWidth="9.140625" defaultRowHeight="12.75"/>
  <sheetData>
    <row r="2" spans="2:14" ht="42.75" customHeight="1">
      <c r="B2" s="311" t="s">
        <v>219</v>
      </c>
      <c r="C2" s="311"/>
      <c r="D2" s="311"/>
      <c r="E2" s="311"/>
      <c r="F2" s="311"/>
      <c r="G2" s="311"/>
      <c r="H2" s="311"/>
      <c r="I2" s="311"/>
      <c r="J2" s="311"/>
      <c r="K2" s="311"/>
      <c r="L2" s="311"/>
      <c r="M2" s="311"/>
      <c r="N2" s="311"/>
    </row>
    <row r="4" ht="14.25" customHeight="1"/>
    <row r="5" spans="2:14" ht="18.75">
      <c r="B5" s="312" t="s">
        <v>220</v>
      </c>
      <c r="C5" s="312"/>
      <c r="D5" s="312"/>
      <c r="E5" s="312"/>
      <c r="F5" s="312"/>
      <c r="G5" s="312"/>
      <c r="H5" s="312"/>
      <c r="I5" s="312"/>
      <c r="J5" s="312"/>
      <c r="K5" s="312"/>
      <c r="L5" s="312"/>
      <c r="M5" s="312"/>
      <c r="N5" s="312"/>
    </row>
    <row r="7" spans="2:14" ht="26.25">
      <c r="B7" s="91">
        <v>1</v>
      </c>
      <c r="C7" s="310" t="s">
        <v>221</v>
      </c>
      <c r="D7" s="310"/>
      <c r="E7" s="310"/>
      <c r="F7" s="310"/>
      <c r="G7" s="310"/>
      <c r="H7" s="310"/>
      <c r="I7" s="310"/>
      <c r="J7" s="310"/>
      <c r="K7" s="310"/>
      <c r="L7" s="310"/>
      <c r="M7" s="310"/>
      <c r="N7" s="310"/>
    </row>
    <row r="38" spans="2:14" ht="26.25">
      <c r="B38" s="91">
        <v>2</v>
      </c>
      <c r="C38" s="310" t="s">
        <v>222</v>
      </c>
      <c r="D38" s="310"/>
      <c r="E38" s="310"/>
      <c r="F38" s="310"/>
      <c r="G38" s="310"/>
      <c r="H38" s="310"/>
      <c r="I38" s="310"/>
      <c r="J38" s="310"/>
      <c r="K38" s="310"/>
      <c r="L38" s="310"/>
      <c r="M38" s="310"/>
      <c r="N38" s="310"/>
    </row>
    <row r="41" spans="2:14" ht="26.25">
      <c r="B41" s="91">
        <v>3</v>
      </c>
      <c r="C41" s="310" t="s">
        <v>223</v>
      </c>
      <c r="D41" s="310"/>
      <c r="E41" s="310"/>
      <c r="F41" s="310"/>
      <c r="G41" s="310"/>
      <c r="H41" s="310"/>
      <c r="I41" s="310"/>
      <c r="J41" s="310"/>
      <c r="K41" s="310"/>
      <c r="L41" s="310"/>
      <c r="M41" s="310"/>
      <c r="N41" s="310"/>
    </row>
    <row r="51" ht="13.5" customHeight="1"/>
    <row r="65" spans="2:14" ht="26.25">
      <c r="B65" s="91">
        <v>4</v>
      </c>
      <c r="C65" s="310" t="s">
        <v>224</v>
      </c>
      <c r="D65" s="310"/>
      <c r="E65" s="310"/>
      <c r="F65" s="310"/>
      <c r="G65" s="310"/>
      <c r="H65" s="310"/>
      <c r="I65" s="310"/>
      <c r="J65" s="310"/>
      <c r="K65" s="310"/>
      <c r="L65" s="310"/>
      <c r="M65" s="310"/>
      <c r="N65" s="310"/>
    </row>
    <row r="68" spans="2:14" ht="26.25">
      <c r="B68" s="91">
        <v>5</v>
      </c>
      <c r="C68" s="310" t="s">
        <v>225</v>
      </c>
      <c r="D68" s="310"/>
      <c r="E68" s="310"/>
      <c r="F68" s="310"/>
      <c r="G68" s="310"/>
      <c r="H68" s="310"/>
      <c r="I68" s="310"/>
      <c r="J68" s="310"/>
      <c r="K68" s="310"/>
      <c r="L68" s="310"/>
      <c r="M68" s="310"/>
      <c r="N68" s="310"/>
    </row>
    <row r="70" spans="2:14" ht="26.25">
      <c r="B70" s="91">
        <v>6</v>
      </c>
      <c r="C70" s="310" t="s">
        <v>226</v>
      </c>
      <c r="D70" s="310"/>
      <c r="E70" s="310"/>
      <c r="F70" s="310"/>
      <c r="G70" s="310"/>
      <c r="H70" s="310"/>
      <c r="I70" s="310"/>
      <c r="J70" s="310"/>
      <c r="K70" s="310"/>
      <c r="L70" s="310"/>
      <c r="M70" s="310"/>
      <c r="N70" s="310"/>
    </row>
    <row r="103" spans="2:14" ht="26.25">
      <c r="B103" s="91">
        <v>7</v>
      </c>
      <c r="C103" s="310" t="s">
        <v>227</v>
      </c>
      <c r="D103" s="310"/>
      <c r="E103" s="310"/>
      <c r="F103" s="310"/>
      <c r="G103" s="310"/>
      <c r="H103" s="310"/>
      <c r="I103" s="310"/>
      <c r="J103" s="310"/>
      <c r="K103" s="310"/>
      <c r="L103" s="310"/>
      <c r="M103" s="310"/>
      <c r="N103" s="310"/>
    </row>
    <row r="107" spans="2:14" ht="26.25">
      <c r="B107" s="91">
        <v>8</v>
      </c>
      <c r="C107" s="310" t="s">
        <v>228</v>
      </c>
      <c r="D107" s="310"/>
      <c r="E107" s="310"/>
      <c r="F107" s="310"/>
      <c r="G107" s="310"/>
      <c r="H107" s="310"/>
      <c r="I107" s="310"/>
      <c r="J107" s="310"/>
      <c r="K107" s="310"/>
      <c r="L107" s="310"/>
      <c r="M107" s="310"/>
      <c r="N107" s="310"/>
    </row>
    <row r="111" spans="2:14" ht="18.75">
      <c r="B111" s="312" t="s">
        <v>229</v>
      </c>
      <c r="C111" s="312"/>
      <c r="D111" s="312"/>
      <c r="E111" s="312"/>
      <c r="F111" s="312"/>
      <c r="G111" s="312"/>
      <c r="H111" s="312"/>
      <c r="I111" s="312"/>
      <c r="J111" s="312"/>
      <c r="K111" s="312"/>
      <c r="L111" s="312"/>
      <c r="M111" s="312"/>
      <c r="N111" s="312"/>
    </row>
    <row r="113" spans="2:14" ht="26.25">
      <c r="B113" s="91">
        <v>1</v>
      </c>
      <c r="C113" s="310" t="s">
        <v>230</v>
      </c>
      <c r="D113" s="310"/>
      <c r="E113" s="310"/>
      <c r="F113" s="310"/>
      <c r="G113" s="310"/>
      <c r="H113" s="310"/>
      <c r="I113" s="310"/>
      <c r="J113" s="310"/>
      <c r="K113" s="310"/>
      <c r="L113" s="310"/>
      <c r="M113" s="310"/>
      <c r="N113" s="310"/>
    </row>
    <row r="114" spans="2:14" ht="26.25">
      <c r="B114" s="91">
        <v>2</v>
      </c>
      <c r="C114" s="310" t="s">
        <v>231</v>
      </c>
      <c r="D114" s="310"/>
      <c r="E114" s="310"/>
      <c r="F114" s="310"/>
      <c r="G114" s="310"/>
      <c r="H114" s="310"/>
      <c r="I114" s="310"/>
      <c r="J114" s="310"/>
      <c r="K114" s="310"/>
      <c r="L114" s="310"/>
      <c r="M114" s="310"/>
      <c r="N114" s="310"/>
    </row>
    <row r="115" spans="2:14" ht="26.25">
      <c r="B115" s="91">
        <v>3</v>
      </c>
      <c r="C115" s="310" t="s">
        <v>232</v>
      </c>
      <c r="D115" s="310"/>
      <c r="E115" s="310"/>
      <c r="F115" s="310"/>
      <c r="G115" s="310"/>
      <c r="H115" s="310"/>
      <c r="I115" s="310"/>
      <c r="J115" s="310"/>
      <c r="K115" s="310"/>
      <c r="L115" s="310"/>
      <c r="M115" s="310"/>
      <c r="N115" s="310"/>
    </row>
    <row r="116" spans="2:14" ht="26.25">
      <c r="B116" s="91">
        <v>4</v>
      </c>
      <c r="C116" s="310" t="s">
        <v>233</v>
      </c>
      <c r="D116" s="310"/>
      <c r="E116" s="310"/>
      <c r="F116" s="310"/>
      <c r="G116" s="310"/>
      <c r="H116" s="310"/>
      <c r="I116" s="310"/>
      <c r="J116" s="310"/>
      <c r="K116" s="310"/>
      <c r="L116" s="310"/>
      <c r="M116" s="310"/>
      <c r="N116" s="310"/>
    </row>
    <row r="117" spans="2:14" ht="26.25">
      <c r="B117" s="91">
        <v>5</v>
      </c>
      <c r="C117" s="310" t="s">
        <v>234</v>
      </c>
      <c r="D117" s="310"/>
      <c r="E117" s="310"/>
      <c r="F117" s="310"/>
      <c r="G117" s="310"/>
      <c r="H117" s="310"/>
      <c r="I117" s="310"/>
      <c r="J117" s="310"/>
      <c r="K117" s="310"/>
      <c r="L117" s="310"/>
      <c r="M117" s="310"/>
      <c r="N117" s="310"/>
    </row>
    <row r="118" spans="2:14" ht="25.5" customHeight="1">
      <c r="B118" s="313" t="s">
        <v>235</v>
      </c>
      <c r="C118" s="313"/>
      <c r="D118" s="313"/>
      <c r="E118" s="313"/>
      <c r="F118" s="313"/>
      <c r="G118" s="313"/>
      <c r="H118" s="313"/>
      <c r="I118" s="313"/>
      <c r="J118" s="313"/>
      <c r="K118" s="313"/>
      <c r="L118" s="313"/>
      <c r="M118" s="313"/>
      <c r="N118" s="313"/>
    </row>
  </sheetData>
  <sheetProtection password="91A7" sheet="1" objects="1" scenarios="1" selectLockedCells="1"/>
  <mergeCells count="17">
    <mergeCell ref="C114:N114"/>
    <mergeCell ref="C115:N115"/>
    <mergeCell ref="C116:N116"/>
    <mergeCell ref="C117:N117"/>
    <mergeCell ref="B118:N118"/>
    <mergeCell ref="C68:N68"/>
    <mergeCell ref="C70:N70"/>
    <mergeCell ref="C103:N103"/>
    <mergeCell ref="C107:N107"/>
    <mergeCell ref="B111:N111"/>
    <mergeCell ref="C113:N113"/>
    <mergeCell ref="B2:N2"/>
    <mergeCell ref="B5:N5"/>
    <mergeCell ref="C7:N7"/>
    <mergeCell ref="C38:N38"/>
    <mergeCell ref="C41:N41"/>
    <mergeCell ref="C65:N6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3"/>
  <dimension ref="A1:V20"/>
  <sheetViews>
    <sheetView showGridLines="0" showRowColHeaders="0" showZeros="0" zoomScalePageLayoutView="0" workbookViewId="0" topLeftCell="A1">
      <selection activeCell="AA10" sqref="AA10"/>
    </sheetView>
  </sheetViews>
  <sheetFormatPr defaultColWidth="9.140625" defaultRowHeight="12.75"/>
  <cols>
    <col min="1" max="1" width="6.57421875" style="144" customWidth="1"/>
    <col min="2" max="2" width="6.57421875" style="131" customWidth="1"/>
    <col min="3" max="3" width="6.57421875" style="144" customWidth="1"/>
    <col min="4" max="4" width="6.57421875" style="131" customWidth="1"/>
    <col min="5" max="5" width="6.57421875" style="144" customWidth="1"/>
    <col min="6" max="6" width="6.57421875" style="131" customWidth="1"/>
    <col min="7" max="7" width="6.57421875" style="144" customWidth="1"/>
    <col min="8" max="8" width="6.57421875" style="131" customWidth="1"/>
    <col min="9" max="9" width="6.57421875" style="144" customWidth="1"/>
    <col min="10" max="10" width="6.57421875" style="131" customWidth="1"/>
    <col min="11" max="11" width="6.57421875" style="144" customWidth="1"/>
    <col min="12" max="12" width="6.57421875" style="131" customWidth="1"/>
    <col min="13" max="13" width="6.57421875" style="144" customWidth="1"/>
    <col min="14" max="14" width="6.57421875" style="131" customWidth="1"/>
    <col min="15" max="15" width="6.57421875" style="144" customWidth="1"/>
    <col min="16" max="16" width="6.57421875" style="131" customWidth="1"/>
    <col min="17" max="17" width="6.57421875" style="144" customWidth="1"/>
    <col min="18" max="18" width="6.57421875" style="131" customWidth="1"/>
    <col min="19" max="19" width="6.57421875" style="144" customWidth="1"/>
    <col min="20" max="20" width="6.57421875" style="131" customWidth="1"/>
    <col min="21" max="21" width="6.57421875" style="144" customWidth="1"/>
    <col min="22" max="22" width="6.57421875" style="131" customWidth="1"/>
  </cols>
  <sheetData>
    <row r="1" spans="1:22" ht="35.25" customHeight="1">
      <c r="A1" s="319" t="s">
        <v>261</v>
      </c>
      <c r="B1" s="319"/>
      <c r="C1" s="319"/>
      <c r="D1" s="319"/>
      <c r="E1" s="319"/>
      <c r="F1" s="319"/>
      <c r="G1" s="319"/>
      <c r="H1" s="319"/>
      <c r="I1" s="319"/>
      <c r="J1" s="319"/>
      <c r="K1" s="319"/>
      <c r="L1" s="319"/>
      <c r="M1" s="319"/>
      <c r="N1" s="319"/>
      <c r="O1" s="319"/>
      <c r="P1" s="319"/>
      <c r="Q1" s="319"/>
      <c r="R1" s="319"/>
      <c r="S1" s="319"/>
      <c r="T1" s="319"/>
      <c r="U1" s="319"/>
      <c r="V1" s="319"/>
    </row>
    <row r="2" spans="1:22" ht="13.5" customHeight="1">
      <c r="A2" s="320" t="s">
        <v>239</v>
      </c>
      <c r="B2" s="320"/>
      <c r="C2" s="320"/>
      <c r="D2" s="320"/>
      <c r="E2" s="320"/>
      <c r="F2" s="320"/>
      <c r="G2" s="320"/>
      <c r="H2" s="320"/>
      <c r="I2" s="320"/>
      <c r="J2" s="320"/>
      <c r="K2" s="320"/>
      <c r="L2" s="320"/>
      <c r="M2" s="320"/>
      <c r="N2" s="320"/>
      <c r="O2" s="320"/>
      <c r="P2" s="320"/>
      <c r="Q2" s="320"/>
      <c r="R2" s="320"/>
      <c r="S2" s="320"/>
      <c r="T2" s="320"/>
      <c r="U2" s="320"/>
      <c r="V2" s="320"/>
    </row>
    <row r="3" spans="1:22" ht="35.25" customHeight="1">
      <c r="A3" s="314" t="str">
        <f>"Name :"&amp;Entry!E3</f>
        <v>Name :</v>
      </c>
      <c r="B3" s="314"/>
      <c r="C3" s="314"/>
      <c r="D3" s="314"/>
      <c r="E3" s="314"/>
      <c r="F3" s="314"/>
      <c r="G3" s="314"/>
      <c r="H3" s="314"/>
      <c r="I3" s="314"/>
      <c r="J3" s="314"/>
      <c r="K3" s="314"/>
      <c r="L3" s="314"/>
      <c r="M3" s="314"/>
      <c r="N3" s="314"/>
      <c r="O3" s="314"/>
      <c r="P3" s="314"/>
      <c r="Q3" s="314"/>
      <c r="R3" s="314"/>
      <c r="S3" s="314"/>
      <c r="T3" s="314"/>
      <c r="U3" s="178"/>
      <c r="V3" s="178"/>
    </row>
    <row r="4" spans="1:22" ht="32.25" customHeight="1">
      <c r="A4" s="315" t="s">
        <v>5</v>
      </c>
      <c r="B4" s="315"/>
      <c r="C4" s="315" t="s">
        <v>4</v>
      </c>
      <c r="D4" s="315"/>
      <c r="E4" s="315" t="s">
        <v>3</v>
      </c>
      <c r="F4" s="315"/>
      <c r="G4" s="315" t="s">
        <v>168</v>
      </c>
      <c r="H4" s="315"/>
      <c r="I4" s="315" t="s">
        <v>186</v>
      </c>
      <c r="J4" s="315"/>
      <c r="K4" s="315" t="s">
        <v>199</v>
      </c>
      <c r="L4" s="315"/>
      <c r="M4" s="315" t="s">
        <v>243</v>
      </c>
      <c r="N4" s="315"/>
      <c r="O4" s="315" t="s">
        <v>246</v>
      </c>
      <c r="P4" s="315"/>
      <c r="Q4" s="315" t="s">
        <v>249</v>
      </c>
      <c r="R4" s="315"/>
      <c r="S4" s="315" t="s">
        <v>253</v>
      </c>
      <c r="T4" s="315"/>
      <c r="U4" s="315" t="s">
        <v>257</v>
      </c>
      <c r="V4" s="315"/>
    </row>
    <row r="5" spans="1:22" ht="28.5" customHeight="1">
      <c r="A5" s="141">
        <v>39873</v>
      </c>
      <c r="B5" s="129">
        <f>Entry!C12</f>
        <v>0</v>
      </c>
      <c r="C5" s="141">
        <v>40238</v>
      </c>
      <c r="D5" s="129">
        <f>Entry!E12</f>
        <v>0</v>
      </c>
      <c r="E5" s="141">
        <v>40603</v>
      </c>
      <c r="F5" s="129">
        <f>Entry!G12</f>
        <v>0</v>
      </c>
      <c r="G5" s="141">
        <v>40969</v>
      </c>
      <c r="H5" s="129">
        <f>Entry!I12</f>
        <v>0</v>
      </c>
      <c r="I5" s="141">
        <v>41334</v>
      </c>
      <c r="J5" s="129">
        <f>Entry!K12</f>
        <v>0</v>
      </c>
      <c r="K5" s="141">
        <v>41699</v>
      </c>
      <c r="L5" s="129">
        <f>Entry!M12</f>
        <v>0</v>
      </c>
      <c r="M5" s="145">
        <f>Entry!N12</f>
        <v>42064</v>
      </c>
      <c r="N5" s="129">
        <f>Entry!O12</f>
        <v>0</v>
      </c>
      <c r="O5" s="145">
        <f>Entry!P12</f>
        <v>42430</v>
      </c>
      <c r="P5" s="129">
        <f>Entry!Q12</f>
        <v>0</v>
      </c>
      <c r="Q5" s="145">
        <f>Entry!R12</f>
        <v>42795</v>
      </c>
      <c r="R5" s="129">
        <f>Entry!S12</f>
        <v>0</v>
      </c>
      <c r="S5" s="145">
        <f>Entry!T12</f>
        <v>43160</v>
      </c>
      <c r="T5" s="129">
        <f>Entry!U12</f>
        <v>0</v>
      </c>
      <c r="U5" s="145">
        <f>Entry!V12</f>
        <v>43525</v>
      </c>
      <c r="V5" s="129">
        <f>Entry!W12</f>
        <v>0</v>
      </c>
    </row>
    <row r="6" spans="1:22" ht="28.5" customHeight="1">
      <c r="A6" s="141">
        <v>39904</v>
      </c>
      <c r="B6" s="129">
        <f>Entry!C13</f>
        <v>0</v>
      </c>
      <c r="C6" s="141">
        <v>40269</v>
      </c>
      <c r="D6" s="129">
        <f>Entry!E13</f>
        <v>0</v>
      </c>
      <c r="E6" s="141">
        <v>40634</v>
      </c>
      <c r="F6" s="129">
        <f>Entry!G13</f>
        <v>0</v>
      </c>
      <c r="G6" s="141">
        <v>41000</v>
      </c>
      <c r="H6" s="129">
        <f>Entry!I13</f>
        <v>0</v>
      </c>
      <c r="I6" s="141">
        <v>41365</v>
      </c>
      <c r="J6" s="129">
        <f>Entry!K13</f>
        <v>0</v>
      </c>
      <c r="K6" s="141">
        <v>41730</v>
      </c>
      <c r="L6" s="129">
        <f>Entry!M13</f>
        <v>0</v>
      </c>
      <c r="M6" s="145">
        <f>Entry!N13</f>
        <v>42095</v>
      </c>
      <c r="N6" s="129">
        <f>Entry!O13</f>
        <v>0</v>
      </c>
      <c r="O6" s="145">
        <f>Entry!P13</f>
        <v>42461</v>
      </c>
      <c r="P6" s="129">
        <f>Entry!Q13</f>
        <v>0</v>
      </c>
      <c r="Q6" s="145">
        <f>Entry!R13</f>
        <v>42826</v>
      </c>
      <c r="R6" s="129">
        <f>Entry!S13</f>
        <v>0</v>
      </c>
      <c r="S6" s="145">
        <f>Entry!T13</f>
        <v>43191</v>
      </c>
      <c r="T6" s="129">
        <f>Entry!U13</f>
        <v>0</v>
      </c>
      <c r="U6" s="145">
        <f>Entry!V13</f>
        <v>43556</v>
      </c>
      <c r="V6" s="129">
        <f>Entry!W13</f>
        <v>0</v>
      </c>
    </row>
    <row r="7" spans="1:22" ht="28.5" customHeight="1">
      <c r="A7" s="141">
        <v>39934</v>
      </c>
      <c r="B7" s="129">
        <f>Entry!C14</f>
        <v>0</v>
      </c>
      <c r="C7" s="141">
        <v>40299</v>
      </c>
      <c r="D7" s="129">
        <f>Entry!E14</f>
        <v>0</v>
      </c>
      <c r="E7" s="141">
        <v>40664</v>
      </c>
      <c r="F7" s="129">
        <f>Entry!G14</f>
        <v>0</v>
      </c>
      <c r="G7" s="141">
        <v>41030</v>
      </c>
      <c r="H7" s="129">
        <f>Entry!I14</f>
        <v>0</v>
      </c>
      <c r="I7" s="141">
        <v>41395</v>
      </c>
      <c r="J7" s="129">
        <f>Entry!K14</f>
        <v>0</v>
      </c>
      <c r="K7" s="141">
        <v>41760</v>
      </c>
      <c r="L7" s="129">
        <f>Entry!M14</f>
        <v>0</v>
      </c>
      <c r="M7" s="145">
        <f>Entry!N14</f>
        <v>42125</v>
      </c>
      <c r="N7" s="129">
        <f>Entry!O14</f>
        <v>0</v>
      </c>
      <c r="O7" s="145">
        <f>Entry!P14</f>
        <v>42491</v>
      </c>
      <c r="P7" s="129">
        <f>Entry!Q14</f>
        <v>0</v>
      </c>
      <c r="Q7" s="145">
        <f>Entry!R14</f>
        <v>42856</v>
      </c>
      <c r="R7" s="129">
        <f>Entry!S14</f>
        <v>0</v>
      </c>
      <c r="S7" s="145">
        <f>Entry!T14</f>
        <v>43221</v>
      </c>
      <c r="T7" s="129">
        <f>Entry!U14</f>
        <v>0</v>
      </c>
      <c r="U7" s="145">
        <f>Entry!V14</f>
        <v>43586</v>
      </c>
      <c r="V7" s="129">
        <f>Entry!W14</f>
        <v>0</v>
      </c>
    </row>
    <row r="8" spans="1:22" ht="28.5" customHeight="1">
      <c r="A8" s="141">
        <v>39965</v>
      </c>
      <c r="B8" s="129">
        <f>Entry!C15</f>
        <v>0</v>
      </c>
      <c r="C8" s="141">
        <v>40330</v>
      </c>
      <c r="D8" s="129">
        <f>Entry!E15</f>
        <v>0</v>
      </c>
      <c r="E8" s="141">
        <v>40695</v>
      </c>
      <c r="F8" s="129">
        <f>Entry!G15</f>
        <v>0</v>
      </c>
      <c r="G8" s="141">
        <v>41061</v>
      </c>
      <c r="H8" s="129">
        <f>Entry!I15</f>
        <v>0</v>
      </c>
      <c r="I8" s="141">
        <v>41426</v>
      </c>
      <c r="J8" s="129">
        <f>Entry!K15</f>
        <v>0</v>
      </c>
      <c r="K8" s="141">
        <v>41791</v>
      </c>
      <c r="L8" s="129">
        <f>Entry!M15</f>
        <v>0</v>
      </c>
      <c r="M8" s="145">
        <f>Entry!N15</f>
        <v>42156</v>
      </c>
      <c r="N8" s="129">
        <f>Entry!O15</f>
        <v>0</v>
      </c>
      <c r="O8" s="145">
        <f>Entry!P15</f>
        <v>42522</v>
      </c>
      <c r="P8" s="129">
        <f>Entry!Q15</f>
        <v>0</v>
      </c>
      <c r="Q8" s="145">
        <f>Entry!R15</f>
        <v>42887</v>
      </c>
      <c r="R8" s="129">
        <f>Entry!S15</f>
        <v>0</v>
      </c>
      <c r="S8" s="145">
        <f>Entry!T15</f>
        <v>43252</v>
      </c>
      <c r="T8" s="129">
        <f>Entry!U15</f>
        <v>0</v>
      </c>
      <c r="U8" s="145">
        <f>Entry!V15</f>
        <v>43617</v>
      </c>
      <c r="V8" s="129">
        <f>Entry!W15</f>
        <v>0</v>
      </c>
    </row>
    <row r="9" spans="1:22" ht="28.5" customHeight="1">
      <c r="A9" s="141">
        <v>39995</v>
      </c>
      <c r="B9" s="129">
        <f>Entry!C16</f>
        <v>0</v>
      </c>
      <c r="C9" s="141">
        <v>40360</v>
      </c>
      <c r="D9" s="129">
        <f>Entry!E16</f>
        <v>0</v>
      </c>
      <c r="E9" s="141">
        <v>40725</v>
      </c>
      <c r="F9" s="129">
        <f>Entry!G16</f>
        <v>0</v>
      </c>
      <c r="G9" s="141">
        <v>41091</v>
      </c>
      <c r="H9" s="129">
        <f>Entry!I16</f>
        <v>0</v>
      </c>
      <c r="I9" s="141">
        <v>41456</v>
      </c>
      <c r="J9" s="129">
        <f>Entry!K16</f>
        <v>0</v>
      </c>
      <c r="K9" s="141">
        <v>41821</v>
      </c>
      <c r="L9" s="129">
        <f>Entry!M16</f>
        <v>0</v>
      </c>
      <c r="M9" s="145">
        <f>Entry!N16</f>
        <v>42186</v>
      </c>
      <c r="N9" s="129">
        <f>Entry!O16</f>
        <v>0</v>
      </c>
      <c r="O9" s="145">
        <f>Entry!P16</f>
        <v>42552</v>
      </c>
      <c r="P9" s="129">
        <f>Entry!Q16</f>
        <v>0</v>
      </c>
      <c r="Q9" s="145">
        <f>Entry!R16</f>
        <v>42917</v>
      </c>
      <c r="R9" s="129">
        <f>Entry!S16</f>
        <v>0</v>
      </c>
      <c r="S9" s="145">
        <f>Entry!T16</f>
        <v>43282</v>
      </c>
      <c r="T9" s="129">
        <f>Entry!U16</f>
        <v>0</v>
      </c>
      <c r="U9" s="145">
        <f>Entry!V16</f>
        <v>43647</v>
      </c>
      <c r="V9" s="129">
        <f>Entry!W16</f>
        <v>0</v>
      </c>
    </row>
    <row r="10" spans="1:22" ht="28.5" customHeight="1">
      <c r="A10" s="141">
        <v>40026</v>
      </c>
      <c r="B10" s="129">
        <f>Entry!C17</f>
        <v>0</v>
      </c>
      <c r="C10" s="141">
        <v>40391</v>
      </c>
      <c r="D10" s="129">
        <f>Entry!E17</f>
        <v>0</v>
      </c>
      <c r="E10" s="141">
        <v>40756</v>
      </c>
      <c r="F10" s="129">
        <f>Entry!G17</f>
        <v>0</v>
      </c>
      <c r="G10" s="141">
        <v>41122</v>
      </c>
      <c r="H10" s="129">
        <f>Entry!I17</f>
        <v>0</v>
      </c>
      <c r="I10" s="141">
        <v>41487</v>
      </c>
      <c r="J10" s="129">
        <f>Entry!K17</f>
        <v>0</v>
      </c>
      <c r="K10" s="141">
        <v>41852</v>
      </c>
      <c r="L10" s="129">
        <f>Entry!M17</f>
        <v>0</v>
      </c>
      <c r="M10" s="145">
        <f>Entry!N17</f>
        <v>42217</v>
      </c>
      <c r="N10" s="129">
        <f>Entry!O17</f>
        <v>0</v>
      </c>
      <c r="O10" s="145">
        <f>Entry!P17</f>
        <v>42583</v>
      </c>
      <c r="P10" s="129">
        <f>Entry!Q17</f>
        <v>0</v>
      </c>
      <c r="Q10" s="145">
        <f>Entry!R17</f>
        <v>42948</v>
      </c>
      <c r="R10" s="129">
        <f>Entry!S17</f>
        <v>0</v>
      </c>
      <c r="S10" s="145">
        <f>Entry!T17</f>
        <v>43313</v>
      </c>
      <c r="T10" s="129">
        <f>Entry!U17</f>
        <v>0</v>
      </c>
      <c r="U10" s="145">
        <f>Entry!V17</f>
        <v>43678</v>
      </c>
      <c r="V10" s="129">
        <f>Entry!W17</f>
        <v>0</v>
      </c>
    </row>
    <row r="11" spans="1:22" ht="28.5" customHeight="1">
      <c r="A11" s="141">
        <v>40057</v>
      </c>
      <c r="B11" s="129">
        <f>Entry!C18</f>
        <v>0</v>
      </c>
      <c r="C11" s="141">
        <v>40422</v>
      </c>
      <c r="D11" s="129">
        <f>Entry!E18</f>
        <v>0</v>
      </c>
      <c r="E11" s="141">
        <v>40787</v>
      </c>
      <c r="F11" s="129">
        <f>Entry!G18</f>
        <v>0</v>
      </c>
      <c r="G11" s="141">
        <v>41153</v>
      </c>
      <c r="H11" s="129">
        <f>Entry!I18</f>
        <v>0</v>
      </c>
      <c r="I11" s="141">
        <v>41518</v>
      </c>
      <c r="J11" s="129">
        <f>Entry!K18</f>
        <v>0</v>
      </c>
      <c r="K11" s="141">
        <v>41883</v>
      </c>
      <c r="L11" s="129">
        <f>Entry!M18</f>
        <v>0</v>
      </c>
      <c r="M11" s="145">
        <f>Entry!N18</f>
        <v>42248</v>
      </c>
      <c r="N11" s="129">
        <f>Entry!O18</f>
        <v>0</v>
      </c>
      <c r="O11" s="145">
        <f>Entry!P18</f>
        <v>42614</v>
      </c>
      <c r="P11" s="129">
        <f>Entry!Q18</f>
        <v>0</v>
      </c>
      <c r="Q11" s="145">
        <f>Entry!R18</f>
        <v>42979</v>
      </c>
      <c r="R11" s="129">
        <f>Entry!S18</f>
        <v>0</v>
      </c>
      <c r="S11" s="145">
        <f>Entry!T18</f>
        <v>43344</v>
      </c>
      <c r="T11" s="129">
        <f>Entry!U18</f>
        <v>0</v>
      </c>
      <c r="U11" s="145">
        <f>Entry!V18</f>
        <v>43709</v>
      </c>
      <c r="V11" s="129">
        <f>Entry!W18</f>
        <v>0</v>
      </c>
    </row>
    <row r="12" spans="1:22" ht="28.5" customHeight="1">
      <c r="A12" s="141">
        <v>40087</v>
      </c>
      <c r="B12" s="129">
        <f>Entry!C19</f>
        <v>0</v>
      </c>
      <c r="C12" s="141">
        <v>40452</v>
      </c>
      <c r="D12" s="129">
        <f>Entry!E19</f>
        <v>0</v>
      </c>
      <c r="E12" s="141">
        <v>40817</v>
      </c>
      <c r="F12" s="129">
        <f>Entry!G19</f>
        <v>0</v>
      </c>
      <c r="G12" s="141">
        <v>41183</v>
      </c>
      <c r="H12" s="129">
        <f>Entry!I19</f>
        <v>0</v>
      </c>
      <c r="I12" s="141">
        <v>41548</v>
      </c>
      <c r="J12" s="129">
        <f>Entry!K19</f>
        <v>0</v>
      </c>
      <c r="K12" s="141">
        <v>41913</v>
      </c>
      <c r="L12" s="129">
        <f>Entry!M19</f>
        <v>0</v>
      </c>
      <c r="M12" s="145">
        <f>Entry!N19</f>
        <v>42278</v>
      </c>
      <c r="N12" s="129">
        <f>Entry!O19</f>
        <v>0</v>
      </c>
      <c r="O12" s="145">
        <f>Entry!P19</f>
        <v>42644</v>
      </c>
      <c r="P12" s="129">
        <f>Entry!Q19</f>
        <v>0</v>
      </c>
      <c r="Q12" s="145">
        <f>Entry!R19</f>
        <v>43009</v>
      </c>
      <c r="R12" s="129">
        <f>Entry!S19</f>
        <v>0</v>
      </c>
      <c r="S12" s="145">
        <f>Entry!T19</f>
        <v>43374</v>
      </c>
      <c r="T12" s="129">
        <f>Entry!U19</f>
        <v>0</v>
      </c>
      <c r="U12" s="145">
        <f>Entry!V19</f>
        <v>43739</v>
      </c>
      <c r="V12" s="129">
        <f>Entry!W19</f>
        <v>0</v>
      </c>
    </row>
    <row r="13" spans="1:22" ht="28.5" customHeight="1">
      <c r="A13" s="141">
        <v>40118</v>
      </c>
      <c r="B13" s="129">
        <f>Entry!C20</f>
        <v>0</v>
      </c>
      <c r="C13" s="141">
        <v>40483</v>
      </c>
      <c r="D13" s="129">
        <f>Entry!E20</f>
        <v>0</v>
      </c>
      <c r="E13" s="141">
        <v>40848</v>
      </c>
      <c r="F13" s="129">
        <f>Entry!G20</f>
        <v>0</v>
      </c>
      <c r="G13" s="141">
        <v>41214</v>
      </c>
      <c r="H13" s="129">
        <f>Entry!I20</f>
        <v>0</v>
      </c>
      <c r="I13" s="141">
        <v>41579</v>
      </c>
      <c r="J13" s="129">
        <f>Entry!K20</f>
        <v>0</v>
      </c>
      <c r="K13" s="141">
        <v>41944</v>
      </c>
      <c r="L13" s="129">
        <f>Entry!M20</f>
        <v>0</v>
      </c>
      <c r="M13" s="145">
        <f>Entry!N20</f>
        <v>42309</v>
      </c>
      <c r="N13" s="129">
        <f>Entry!O20</f>
        <v>0</v>
      </c>
      <c r="O13" s="145">
        <f>Entry!P20</f>
        <v>42675</v>
      </c>
      <c r="P13" s="129">
        <f>Entry!Q20</f>
        <v>0</v>
      </c>
      <c r="Q13" s="145">
        <f>Entry!R20</f>
        <v>43040</v>
      </c>
      <c r="R13" s="129">
        <f>Entry!S20</f>
        <v>0</v>
      </c>
      <c r="S13" s="145">
        <f>Entry!T20</f>
        <v>43405</v>
      </c>
      <c r="T13" s="129">
        <f>Entry!U20</f>
        <v>0</v>
      </c>
      <c r="U13" s="145">
        <f>Entry!V20</f>
        <v>43770</v>
      </c>
      <c r="V13" s="129">
        <f>Entry!W20</f>
        <v>0</v>
      </c>
    </row>
    <row r="14" spans="1:22" ht="28.5" customHeight="1">
      <c r="A14" s="141">
        <v>40148</v>
      </c>
      <c r="B14" s="129">
        <f>Entry!C21</f>
        <v>0</v>
      </c>
      <c r="C14" s="141">
        <v>40513</v>
      </c>
      <c r="D14" s="129">
        <f>Entry!E21</f>
        <v>0</v>
      </c>
      <c r="E14" s="141">
        <v>40878</v>
      </c>
      <c r="F14" s="129">
        <f>Entry!G21</f>
        <v>0</v>
      </c>
      <c r="G14" s="141">
        <v>41244</v>
      </c>
      <c r="H14" s="129">
        <f>Entry!I21</f>
        <v>0</v>
      </c>
      <c r="I14" s="141">
        <v>41609</v>
      </c>
      <c r="J14" s="129">
        <f>Entry!K21</f>
        <v>0</v>
      </c>
      <c r="K14" s="141">
        <v>41974</v>
      </c>
      <c r="L14" s="129">
        <f>Entry!M21</f>
        <v>0</v>
      </c>
      <c r="M14" s="145">
        <f>Entry!N21</f>
        <v>42339</v>
      </c>
      <c r="N14" s="129">
        <f>Entry!O21</f>
        <v>0</v>
      </c>
      <c r="O14" s="145">
        <f>Entry!P21</f>
        <v>42705</v>
      </c>
      <c r="P14" s="129">
        <f>Entry!Q21</f>
        <v>0</v>
      </c>
      <c r="Q14" s="145">
        <f>Entry!R21</f>
        <v>43070</v>
      </c>
      <c r="R14" s="129">
        <f>Entry!S21</f>
        <v>0</v>
      </c>
      <c r="S14" s="145">
        <f>Entry!T21</f>
        <v>43435</v>
      </c>
      <c r="T14" s="129">
        <f>Entry!U21</f>
        <v>0</v>
      </c>
      <c r="U14" s="145">
        <f>Entry!V21</f>
        <v>43800</v>
      </c>
      <c r="V14" s="129">
        <f>Entry!W21</f>
        <v>0</v>
      </c>
    </row>
    <row r="15" spans="1:22" ht="28.5" customHeight="1">
      <c r="A15" s="141">
        <v>40179</v>
      </c>
      <c r="B15" s="129">
        <f>Entry!C22</f>
        <v>0</v>
      </c>
      <c r="C15" s="141">
        <v>40544</v>
      </c>
      <c r="D15" s="129">
        <f>Entry!E22</f>
        <v>0</v>
      </c>
      <c r="E15" s="141">
        <v>40909</v>
      </c>
      <c r="F15" s="129">
        <f>Entry!G22</f>
        <v>0</v>
      </c>
      <c r="G15" s="141">
        <v>41275</v>
      </c>
      <c r="H15" s="129">
        <f>Entry!I22</f>
        <v>0</v>
      </c>
      <c r="I15" s="141">
        <v>41640</v>
      </c>
      <c r="J15" s="129">
        <f>Entry!K22</f>
        <v>0</v>
      </c>
      <c r="K15" s="141">
        <v>42005</v>
      </c>
      <c r="L15" s="129">
        <f>Entry!M22</f>
        <v>0</v>
      </c>
      <c r="M15" s="145">
        <f>Entry!N22</f>
        <v>42370</v>
      </c>
      <c r="N15" s="129">
        <f>Entry!O22</f>
        <v>0</v>
      </c>
      <c r="O15" s="145">
        <f>Entry!P22</f>
        <v>42736</v>
      </c>
      <c r="P15" s="129">
        <f>Entry!Q22</f>
        <v>0</v>
      </c>
      <c r="Q15" s="145">
        <f>Entry!R22</f>
        <v>43101</v>
      </c>
      <c r="R15" s="129">
        <f>Entry!S22</f>
        <v>0</v>
      </c>
      <c r="S15" s="145">
        <f>Entry!T22</f>
        <v>43466</v>
      </c>
      <c r="T15" s="129">
        <f>Entry!U22</f>
        <v>0</v>
      </c>
      <c r="U15" s="145">
        <f>Entry!V22</f>
        <v>43831</v>
      </c>
      <c r="V15" s="129">
        <f>Entry!W22</f>
        <v>0</v>
      </c>
    </row>
    <row r="16" spans="1:22" ht="28.5" customHeight="1">
      <c r="A16" s="141">
        <v>40210</v>
      </c>
      <c r="B16" s="129">
        <f>Entry!C23</f>
        <v>0</v>
      </c>
      <c r="C16" s="141">
        <v>40575</v>
      </c>
      <c r="D16" s="129">
        <f>Entry!E23</f>
        <v>0</v>
      </c>
      <c r="E16" s="141">
        <v>40940</v>
      </c>
      <c r="F16" s="129">
        <f>Entry!G23</f>
        <v>0</v>
      </c>
      <c r="G16" s="141">
        <v>41306</v>
      </c>
      <c r="H16" s="129">
        <f>Entry!I23</f>
        <v>0</v>
      </c>
      <c r="I16" s="141">
        <v>41671</v>
      </c>
      <c r="J16" s="129">
        <f>Entry!K23</f>
        <v>0</v>
      </c>
      <c r="K16" s="141">
        <v>42036</v>
      </c>
      <c r="L16" s="129">
        <f>Entry!M23</f>
        <v>0</v>
      </c>
      <c r="M16" s="145">
        <f>Entry!N23</f>
        <v>42401</v>
      </c>
      <c r="N16" s="129">
        <f>Entry!O23</f>
        <v>0</v>
      </c>
      <c r="O16" s="145">
        <f>Entry!P23</f>
        <v>42767</v>
      </c>
      <c r="P16" s="129">
        <f>Entry!Q23</f>
        <v>0</v>
      </c>
      <c r="Q16" s="145">
        <f>Entry!R23</f>
        <v>43132</v>
      </c>
      <c r="R16" s="129">
        <f>Entry!S23</f>
        <v>0</v>
      </c>
      <c r="S16" s="145">
        <f>Entry!T23</f>
        <v>43497</v>
      </c>
      <c r="T16" s="129">
        <f>Entry!U23</f>
        <v>0</v>
      </c>
      <c r="U16" s="145">
        <f>Entry!V23</f>
        <v>43862</v>
      </c>
      <c r="V16" s="129">
        <f>Entry!W23</f>
        <v>0</v>
      </c>
    </row>
    <row r="17" spans="1:22" s="102" customFormat="1" ht="26.25" customHeight="1">
      <c r="A17" s="142" t="s">
        <v>204</v>
      </c>
      <c r="B17" s="130">
        <f>Entry!C24</f>
        <v>0</v>
      </c>
      <c r="C17" s="142"/>
      <c r="D17" s="130">
        <f>Entry!E24</f>
        <v>0</v>
      </c>
      <c r="E17" s="142"/>
      <c r="F17" s="130">
        <f>Entry!G24</f>
        <v>0</v>
      </c>
      <c r="G17" s="142"/>
      <c r="H17" s="130">
        <f>Entry!I24</f>
        <v>0</v>
      </c>
      <c r="I17" s="142"/>
      <c r="J17" s="130">
        <f>Entry!K24</f>
        <v>0</v>
      </c>
      <c r="K17" s="142"/>
      <c r="L17" s="130">
        <f>Entry!M24</f>
        <v>0</v>
      </c>
      <c r="M17" s="145">
        <f>Entry!N24</f>
        <v>0</v>
      </c>
      <c r="N17" s="129">
        <f>Entry!O24</f>
        <v>0</v>
      </c>
      <c r="O17" s="145"/>
      <c r="P17" s="129">
        <f>Entry!Q24</f>
        <v>0</v>
      </c>
      <c r="Q17" s="145"/>
      <c r="R17" s="129">
        <f>Entry!S24</f>
        <v>0</v>
      </c>
      <c r="S17" s="145"/>
      <c r="T17" s="129">
        <f>Entry!U24</f>
        <v>0</v>
      </c>
      <c r="U17" s="145"/>
      <c r="V17" s="129">
        <f>Entry!W24</f>
        <v>0</v>
      </c>
    </row>
    <row r="18" spans="1:12" ht="12.75">
      <c r="A18" s="100"/>
      <c r="B18" s="101"/>
      <c r="C18" s="100"/>
      <c r="D18" s="101"/>
      <c r="E18" s="100"/>
      <c r="F18" s="101"/>
      <c r="G18" s="100"/>
      <c r="H18" s="101"/>
      <c r="I18" s="101"/>
      <c r="J18" s="101"/>
      <c r="K18" s="101"/>
      <c r="L18" s="101"/>
    </row>
    <row r="19" spans="1:22" ht="29.25" customHeight="1">
      <c r="A19" s="318" t="s">
        <v>205</v>
      </c>
      <c r="B19" s="318"/>
      <c r="C19" s="318"/>
      <c r="D19" s="318"/>
      <c r="E19" s="318"/>
      <c r="F19" s="318"/>
      <c r="G19" s="318"/>
      <c r="H19" s="318"/>
      <c r="I19" s="318"/>
      <c r="J19" s="318"/>
      <c r="K19" s="318"/>
      <c r="L19" s="318"/>
      <c r="M19" s="318"/>
      <c r="N19" s="318"/>
      <c r="O19" s="318"/>
      <c r="P19" s="318"/>
      <c r="Q19" s="318"/>
      <c r="R19" s="318"/>
      <c r="S19" s="318"/>
      <c r="T19" s="318"/>
      <c r="U19" s="316">
        <f>SUM(B17:V17)</f>
        <v>0</v>
      </c>
      <c r="V19" s="317"/>
    </row>
    <row r="20" ht="15.75" customHeight="1">
      <c r="C20" s="143" t="s">
        <v>169</v>
      </c>
    </row>
  </sheetData>
  <sheetProtection password="91A7" sheet="1" objects="1" selectLockedCells="1" selectUnlockedCells="1"/>
  <mergeCells count="16">
    <mergeCell ref="A1:V1"/>
    <mergeCell ref="A2:V2"/>
    <mergeCell ref="Q4:R4"/>
    <mergeCell ref="O4:P4"/>
    <mergeCell ref="I4:J4"/>
    <mergeCell ref="K4:L4"/>
    <mergeCell ref="M4:N4"/>
    <mergeCell ref="A4:B4"/>
    <mergeCell ref="A3:T3"/>
    <mergeCell ref="C4:D4"/>
    <mergeCell ref="E4:F4"/>
    <mergeCell ref="G4:H4"/>
    <mergeCell ref="S4:T4"/>
    <mergeCell ref="U19:V19"/>
    <mergeCell ref="U4:V4"/>
    <mergeCell ref="A19:T19"/>
  </mergeCells>
  <hyperlinks>
    <hyperlink ref="C20" r:id="rId1" display="www.alrahiman.com"/>
  </hyperlinks>
  <printOptions horizontalCentered="1"/>
  <pageMargins left="0.24" right="0.16" top="0.29" bottom="0.38" header="0.2" footer="0.28"/>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11"/>
  <dimension ref="B1:W47"/>
  <sheetViews>
    <sheetView showGridLines="0" showRowColHeaders="0" zoomScalePageLayoutView="0" workbookViewId="0" topLeftCell="A1">
      <pane ySplit="1" topLeftCell="A2" activePane="bottomLeft" state="frozen"/>
      <selection pane="topLeft" activeCell="A1" sqref="A1"/>
      <selection pane="bottomLeft" activeCell="E3" sqref="E3:I3"/>
    </sheetView>
  </sheetViews>
  <sheetFormatPr defaultColWidth="9.140625" defaultRowHeight="24" customHeight="1"/>
  <cols>
    <col min="1" max="1" width="2.140625" style="103" customWidth="1"/>
    <col min="2" max="15" width="8.00390625" style="117" customWidth="1"/>
    <col min="16" max="23" width="8.00390625" style="103" customWidth="1"/>
    <col min="24" max="16384" width="9.140625" style="103" customWidth="1"/>
  </cols>
  <sheetData>
    <row r="1" spans="2:23" ht="56.25" customHeight="1">
      <c r="B1" s="214" t="s">
        <v>203</v>
      </c>
      <c r="C1" s="214"/>
      <c r="D1" s="214"/>
      <c r="E1" s="214"/>
      <c r="F1" s="214"/>
      <c r="G1" s="214"/>
      <c r="H1" s="214"/>
      <c r="I1" s="214"/>
      <c r="J1" s="214"/>
      <c r="K1" s="214"/>
      <c r="L1" s="214"/>
      <c r="M1" s="214"/>
      <c r="N1" s="214"/>
      <c r="O1" s="214"/>
      <c r="P1" s="214"/>
      <c r="Q1" s="214"/>
      <c r="R1" s="214"/>
      <c r="S1" s="214"/>
      <c r="T1" s="214"/>
      <c r="U1" s="214"/>
      <c r="V1" s="214"/>
      <c r="W1" s="214"/>
    </row>
    <row r="2" spans="2:13" s="104" customFormat="1" ht="32.25" customHeight="1">
      <c r="B2" s="192" t="s">
        <v>217</v>
      </c>
      <c r="C2" s="192"/>
      <c r="D2" s="192"/>
      <c r="E2" s="192"/>
      <c r="F2" s="192"/>
      <c r="G2" s="192"/>
      <c r="H2" s="192"/>
      <c r="I2" s="192"/>
      <c r="J2" s="192"/>
      <c r="K2" s="192"/>
      <c r="L2" s="192"/>
      <c r="M2" s="192"/>
    </row>
    <row r="3" spans="2:15" ht="24.75" customHeight="1">
      <c r="B3" s="189" t="s">
        <v>206</v>
      </c>
      <c r="C3" s="189"/>
      <c r="D3" s="189"/>
      <c r="E3" s="190"/>
      <c r="F3" s="190"/>
      <c r="G3" s="190"/>
      <c r="H3" s="190"/>
      <c r="I3" s="190"/>
      <c r="J3" s="200"/>
      <c r="K3" s="201"/>
      <c r="L3" s="201"/>
      <c r="M3" s="201"/>
      <c r="N3" s="103"/>
      <c r="O3" s="103"/>
    </row>
    <row r="4" spans="2:15" ht="24.75" customHeight="1">
      <c r="B4" s="189" t="s">
        <v>207</v>
      </c>
      <c r="C4" s="189"/>
      <c r="D4" s="189"/>
      <c r="E4" s="190"/>
      <c r="F4" s="190"/>
      <c r="G4" s="190"/>
      <c r="H4" s="190"/>
      <c r="I4" s="190"/>
      <c r="J4" s="200"/>
      <c r="K4" s="201"/>
      <c r="L4" s="201"/>
      <c r="M4" s="201"/>
      <c r="N4" s="103"/>
      <c r="O4" s="103"/>
    </row>
    <row r="5" spans="2:15" ht="24.75" customHeight="1">
      <c r="B5" s="189" t="s">
        <v>0</v>
      </c>
      <c r="C5" s="189"/>
      <c r="D5" s="189"/>
      <c r="E5" s="190"/>
      <c r="F5" s="190"/>
      <c r="G5" s="190"/>
      <c r="H5" s="190"/>
      <c r="I5" s="190"/>
      <c r="J5" s="200"/>
      <c r="K5" s="201"/>
      <c r="L5" s="201"/>
      <c r="M5" s="201"/>
      <c r="N5" s="103"/>
      <c r="O5" s="103"/>
    </row>
    <row r="6" spans="2:15" ht="24.75" customHeight="1">
      <c r="B6" s="189" t="s">
        <v>1</v>
      </c>
      <c r="C6" s="189"/>
      <c r="D6" s="189"/>
      <c r="E6" s="190"/>
      <c r="F6" s="190"/>
      <c r="G6" s="190"/>
      <c r="H6" s="190"/>
      <c r="I6" s="190"/>
      <c r="J6" s="200"/>
      <c r="K6" s="201"/>
      <c r="L6" s="201"/>
      <c r="M6" s="201"/>
      <c r="N6" s="103"/>
      <c r="O6" s="103"/>
    </row>
    <row r="7" spans="2:15" ht="24.75" customHeight="1">
      <c r="B7" s="191" t="s">
        <v>208</v>
      </c>
      <c r="C7" s="191"/>
      <c r="D7" s="191"/>
      <c r="E7" s="190"/>
      <c r="F7" s="190"/>
      <c r="G7" s="190"/>
      <c r="H7" s="190"/>
      <c r="I7" s="190"/>
      <c r="J7" s="200"/>
      <c r="K7" s="201"/>
      <c r="L7" s="201"/>
      <c r="M7" s="201"/>
      <c r="N7" s="103"/>
      <c r="O7" s="103"/>
    </row>
    <row r="8" spans="2:15" ht="40.5" customHeight="1">
      <c r="B8" s="90"/>
      <c r="C8" s="90"/>
      <c r="D8" s="90"/>
      <c r="E8" s="99"/>
      <c r="F8" s="99"/>
      <c r="G8" s="99"/>
      <c r="H8" s="99"/>
      <c r="I8" s="99"/>
      <c r="J8" s="99"/>
      <c r="K8" s="99"/>
      <c r="L8" s="99"/>
      <c r="M8" s="99"/>
      <c r="N8" s="99"/>
      <c r="O8" s="99"/>
    </row>
    <row r="9" spans="2:13" s="104" customFormat="1" ht="32.25" customHeight="1">
      <c r="B9" s="192" t="s">
        <v>240</v>
      </c>
      <c r="C9" s="192"/>
      <c r="D9" s="192"/>
      <c r="E9" s="192"/>
      <c r="F9" s="192"/>
      <c r="G9" s="192"/>
      <c r="H9" s="192"/>
      <c r="I9" s="192"/>
      <c r="J9" s="192"/>
      <c r="K9" s="192"/>
      <c r="L9" s="192"/>
      <c r="M9" s="192"/>
    </row>
    <row r="10" spans="2:23" ht="31.5" customHeight="1">
      <c r="B10" s="213" t="s">
        <v>258</v>
      </c>
      <c r="C10" s="213"/>
      <c r="D10" s="213"/>
      <c r="E10" s="213"/>
      <c r="F10" s="213"/>
      <c r="G10" s="213"/>
      <c r="H10" s="213"/>
      <c r="I10" s="213"/>
      <c r="J10" s="213"/>
      <c r="K10" s="213"/>
      <c r="L10" s="213"/>
      <c r="M10" s="213"/>
      <c r="N10" s="213"/>
      <c r="O10" s="213"/>
      <c r="P10" s="213"/>
      <c r="Q10" s="213"/>
      <c r="R10" s="213"/>
      <c r="S10" s="213"/>
      <c r="T10" s="213"/>
      <c r="U10" s="213"/>
      <c r="V10" s="213"/>
      <c r="W10" s="213"/>
    </row>
    <row r="11" spans="2:23" s="105" customFormat="1" ht="36" customHeight="1">
      <c r="B11" s="194" t="s">
        <v>5</v>
      </c>
      <c r="C11" s="194"/>
      <c r="D11" s="209" t="s">
        <v>4</v>
      </c>
      <c r="E11" s="209"/>
      <c r="F11" s="203" t="s">
        <v>3</v>
      </c>
      <c r="G11" s="203"/>
      <c r="H11" s="193" t="s">
        <v>168</v>
      </c>
      <c r="I11" s="193"/>
      <c r="J11" s="188" t="s">
        <v>186</v>
      </c>
      <c r="K11" s="188"/>
      <c r="L11" s="183" t="s">
        <v>199</v>
      </c>
      <c r="M11" s="183"/>
      <c r="N11" s="198" t="s">
        <v>243</v>
      </c>
      <c r="O11" s="198"/>
      <c r="P11" s="193" t="s">
        <v>246</v>
      </c>
      <c r="Q11" s="193"/>
      <c r="R11" s="204" t="s">
        <v>249</v>
      </c>
      <c r="S11" s="204"/>
      <c r="T11" s="188" t="s">
        <v>253</v>
      </c>
      <c r="U11" s="188"/>
      <c r="V11" s="212" t="s">
        <v>257</v>
      </c>
      <c r="W11" s="212"/>
    </row>
    <row r="12" spans="2:23" ht="20.25" customHeight="1">
      <c r="B12" s="106">
        <v>39873</v>
      </c>
      <c r="C12" s="92"/>
      <c r="D12" s="107">
        <v>40238</v>
      </c>
      <c r="E12" s="93"/>
      <c r="F12" s="108">
        <v>40603</v>
      </c>
      <c r="G12" s="94"/>
      <c r="H12" s="109">
        <v>40969</v>
      </c>
      <c r="I12" s="95"/>
      <c r="J12" s="110">
        <v>41334</v>
      </c>
      <c r="K12" s="96"/>
      <c r="L12" s="111">
        <v>41699</v>
      </c>
      <c r="M12" s="97"/>
      <c r="N12" s="120">
        <v>42064</v>
      </c>
      <c r="O12" s="119"/>
      <c r="P12" s="109">
        <v>42430</v>
      </c>
      <c r="Q12" s="95"/>
      <c r="R12" s="136">
        <v>42795</v>
      </c>
      <c r="S12" s="138"/>
      <c r="T12" s="110">
        <v>43160</v>
      </c>
      <c r="U12" s="96"/>
      <c r="V12" s="170">
        <v>43525</v>
      </c>
      <c r="W12" s="172"/>
    </row>
    <row r="13" spans="2:23" ht="20.25" customHeight="1">
      <c r="B13" s="106">
        <v>39904</v>
      </c>
      <c r="C13" s="92"/>
      <c r="D13" s="107">
        <v>40269</v>
      </c>
      <c r="E13" s="93"/>
      <c r="F13" s="108">
        <v>40634</v>
      </c>
      <c r="G13" s="94"/>
      <c r="H13" s="109">
        <v>41000</v>
      </c>
      <c r="I13" s="95"/>
      <c r="J13" s="110">
        <v>41365</v>
      </c>
      <c r="K13" s="96"/>
      <c r="L13" s="111">
        <v>41730</v>
      </c>
      <c r="M13" s="97"/>
      <c r="N13" s="120">
        <v>42095</v>
      </c>
      <c r="O13" s="119"/>
      <c r="P13" s="109">
        <v>42461</v>
      </c>
      <c r="Q13" s="95"/>
      <c r="R13" s="136">
        <v>42826</v>
      </c>
      <c r="S13" s="138"/>
      <c r="T13" s="110">
        <v>43191</v>
      </c>
      <c r="U13" s="96"/>
      <c r="V13" s="170">
        <v>43556</v>
      </c>
      <c r="W13" s="172"/>
    </row>
    <row r="14" spans="2:23" ht="20.25" customHeight="1">
      <c r="B14" s="106">
        <v>39934</v>
      </c>
      <c r="C14" s="92"/>
      <c r="D14" s="107">
        <v>40299</v>
      </c>
      <c r="E14" s="93"/>
      <c r="F14" s="108">
        <v>40664</v>
      </c>
      <c r="G14" s="94"/>
      <c r="H14" s="109">
        <v>41030</v>
      </c>
      <c r="I14" s="95"/>
      <c r="J14" s="110">
        <v>41395</v>
      </c>
      <c r="K14" s="96"/>
      <c r="L14" s="111">
        <v>41760</v>
      </c>
      <c r="M14" s="97"/>
      <c r="N14" s="120">
        <v>42125</v>
      </c>
      <c r="O14" s="119"/>
      <c r="P14" s="109">
        <v>42491</v>
      </c>
      <c r="Q14" s="95"/>
      <c r="R14" s="136">
        <v>42856</v>
      </c>
      <c r="S14" s="138"/>
      <c r="T14" s="110">
        <v>43221</v>
      </c>
      <c r="U14" s="96"/>
      <c r="V14" s="170">
        <v>43586</v>
      </c>
      <c r="W14" s="172"/>
    </row>
    <row r="15" spans="2:23" ht="20.25" customHeight="1">
      <c r="B15" s="106">
        <v>39965</v>
      </c>
      <c r="C15" s="92"/>
      <c r="D15" s="107">
        <v>40330</v>
      </c>
      <c r="E15" s="93"/>
      <c r="F15" s="108">
        <v>40695</v>
      </c>
      <c r="G15" s="94"/>
      <c r="H15" s="109">
        <v>41061</v>
      </c>
      <c r="I15" s="95"/>
      <c r="J15" s="110">
        <v>41426</v>
      </c>
      <c r="K15" s="96"/>
      <c r="L15" s="111">
        <v>41791</v>
      </c>
      <c r="M15" s="97"/>
      <c r="N15" s="120">
        <v>42156</v>
      </c>
      <c r="O15" s="119"/>
      <c r="P15" s="109">
        <v>42522</v>
      </c>
      <c r="Q15" s="95"/>
      <c r="R15" s="136">
        <v>42887</v>
      </c>
      <c r="S15" s="138"/>
      <c r="T15" s="110">
        <v>43252</v>
      </c>
      <c r="U15" s="96"/>
      <c r="V15" s="170">
        <v>43617</v>
      </c>
      <c r="W15" s="172"/>
    </row>
    <row r="16" spans="2:23" ht="20.25" customHeight="1">
      <c r="B16" s="106">
        <v>39995</v>
      </c>
      <c r="C16" s="92"/>
      <c r="D16" s="107">
        <v>40360</v>
      </c>
      <c r="E16" s="93"/>
      <c r="F16" s="108">
        <v>40725</v>
      </c>
      <c r="G16" s="94"/>
      <c r="H16" s="109">
        <v>41091</v>
      </c>
      <c r="I16" s="95"/>
      <c r="J16" s="110">
        <v>41456</v>
      </c>
      <c r="K16" s="96"/>
      <c r="L16" s="111">
        <v>41821</v>
      </c>
      <c r="M16" s="97"/>
      <c r="N16" s="120">
        <v>42186</v>
      </c>
      <c r="O16" s="119"/>
      <c r="P16" s="109">
        <v>42552</v>
      </c>
      <c r="Q16" s="95"/>
      <c r="R16" s="136">
        <v>42917</v>
      </c>
      <c r="S16" s="138"/>
      <c r="T16" s="110">
        <v>43282</v>
      </c>
      <c r="U16" s="96"/>
      <c r="V16" s="170">
        <v>43647</v>
      </c>
      <c r="W16" s="172"/>
    </row>
    <row r="17" spans="2:23" ht="20.25" customHeight="1">
      <c r="B17" s="106">
        <v>40026</v>
      </c>
      <c r="C17" s="92"/>
      <c r="D17" s="107">
        <v>40391</v>
      </c>
      <c r="E17" s="93"/>
      <c r="F17" s="108">
        <v>40756</v>
      </c>
      <c r="G17" s="94"/>
      <c r="H17" s="109">
        <v>41122</v>
      </c>
      <c r="I17" s="95"/>
      <c r="J17" s="110">
        <v>41487</v>
      </c>
      <c r="K17" s="96"/>
      <c r="L17" s="111">
        <v>41852</v>
      </c>
      <c r="M17" s="97"/>
      <c r="N17" s="120">
        <v>42217</v>
      </c>
      <c r="O17" s="119"/>
      <c r="P17" s="109">
        <v>42583</v>
      </c>
      <c r="Q17" s="95"/>
      <c r="R17" s="136">
        <v>42948</v>
      </c>
      <c r="S17" s="138"/>
      <c r="T17" s="110">
        <v>43313</v>
      </c>
      <c r="U17" s="96"/>
      <c r="V17" s="170">
        <v>43678</v>
      </c>
      <c r="W17" s="172"/>
    </row>
    <row r="18" spans="2:23" ht="20.25" customHeight="1">
      <c r="B18" s="106">
        <v>40057</v>
      </c>
      <c r="C18" s="92"/>
      <c r="D18" s="107">
        <v>40422</v>
      </c>
      <c r="E18" s="93"/>
      <c r="F18" s="108">
        <v>40787</v>
      </c>
      <c r="G18" s="94"/>
      <c r="H18" s="109">
        <v>41153</v>
      </c>
      <c r="I18" s="95"/>
      <c r="J18" s="110">
        <v>41518</v>
      </c>
      <c r="K18" s="96"/>
      <c r="L18" s="111">
        <v>41883</v>
      </c>
      <c r="M18" s="97"/>
      <c r="N18" s="120">
        <v>42248</v>
      </c>
      <c r="O18" s="119"/>
      <c r="P18" s="109">
        <v>42614</v>
      </c>
      <c r="Q18" s="95"/>
      <c r="R18" s="136">
        <v>42979</v>
      </c>
      <c r="S18" s="138"/>
      <c r="T18" s="110">
        <v>43344</v>
      </c>
      <c r="U18" s="96"/>
      <c r="V18" s="170">
        <v>43709</v>
      </c>
      <c r="W18" s="172"/>
    </row>
    <row r="19" spans="2:23" ht="20.25" customHeight="1">
      <c r="B19" s="106">
        <v>40087</v>
      </c>
      <c r="C19" s="92"/>
      <c r="D19" s="107">
        <v>40452</v>
      </c>
      <c r="E19" s="93"/>
      <c r="F19" s="108">
        <v>40817</v>
      </c>
      <c r="G19" s="94"/>
      <c r="H19" s="109">
        <v>41183</v>
      </c>
      <c r="I19" s="95"/>
      <c r="J19" s="110">
        <v>41548</v>
      </c>
      <c r="K19" s="96"/>
      <c r="L19" s="111">
        <v>41913</v>
      </c>
      <c r="M19" s="97"/>
      <c r="N19" s="120">
        <v>42278</v>
      </c>
      <c r="O19" s="119"/>
      <c r="P19" s="109">
        <v>42644</v>
      </c>
      <c r="Q19" s="95"/>
      <c r="R19" s="136">
        <v>43009</v>
      </c>
      <c r="S19" s="138"/>
      <c r="T19" s="110">
        <v>43374</v>
      </c>
      <c r="U19" s="96"/>
      <c r="V19" s="170">
        <v>43739</v>
      </c>
      <c r="W19" s="172"/>
    </row>
    <row r="20" spans="2:23" ht="20.25" customHeight="1">
      <c r="B20" s="106">
        <v>40118</v>
      </c>
      <c r="C20" s="92"/>
      <c r="D20" s="107">
        <v>40483</v>
      </c>
      <c r="E20" s="93"/>
      <c r="F20" s="108">
        <v>40848</v>
      </c>
      <c r="G20" s="94"/>
      <c r="H20" s="109">
        <v>41214</v>
      </c>
      <c r="I20" s="95"/>
      <c r="J20" s="110">
        <v>41579</v>
      </c>
      <c r="K20" s="96"/>
      <c r="L20" s="111">
        <v>41944</v>
      </c>
      <c r="M20" s="97"/>
      <c r="N20" s="120">
        <v>42309</v>
      </c>
      <c r="O20" s="119"/>
      <c r="P20" s="109">
        <v>42675</v>
      </c>
      <c r="Q20" s="95"/>
      <c r="R20" s="136">
        <v>43040</v>
      </c>
      <c r="S20" s="138"/>
      <c r="T20" s="110">
        <v>43405</v>
      </c>
      <c r="U20" s="96"/>
      <c r="V20" s="170">
        <v>43770</v>
      </c>
      <c r="W20" s="172"/>
    </row>
    <row r="21" spans="2:23" ht="20.25" customHeight="1">
      <c r="B21" s="106">
        <v>40148</v>
      </c>
      <c r="C21" s="92"/>
      <c r="D21" s="107">
        <v>40513</v>
      </c>
      <c r="E21" s="93"/>
      <c r="F21" s="108">
        <v>40878</v>
      </c>
      <c r="G21" s="94"/>
      <c r="H21" s="109">
        <v>41244</v>
      </c>
      <c r="I21" s="95"/>
      <c r="J21" s="110">
        <v>41609</v>
      </c>
      <c r="K21" s="96"/>
      <c r="L21" s="111">
        <v>41974</v>
      </c>
      <c r="M21" s="97"/>
      <c r="N21" s="120">
        <v>42339</v>
      </c>
      <c r="O21" s="119"/>
      <c r="P21" s="109">
        <v>42705</v>
      </c>
      <c r="Q21" s="95"/>
      <c r="R21" s="136">
        <v>43070</v>
      </c>
      <c r="S21" s="138"/>
      <c r="T21" s="110">
        <v>43435</v>
      </c>
      <c r="U21" s="96"/>
      <c r="V21" s="170">
        <v>43800</v>
      </c>
      <c r="W21" s="172"/>
    </row>
    <row r="22" spans="2:23" ht="20.25" customHeight="1">
      <c r="B22" s="106">
        <v>40179</v>
      </c>
      <c r="C22" s="92"/>
      <c r="D22" s="107">
        <v>40544</v>
      </c>
      <c r="E22" s="93"/>
      <c r="F22" s="108">
        <v>40909</v>
      </c>
      <c r="G22" s="94"/>
      <c r="H22" s="109">
        <v>41275</v>
      </c>
      <c r="I22" s="95"/>
      <c r="J22" s="110">
        <v>41640</v>
      </c>
      <c r="K22" s="96"/>
      <c r="L22" s="111">
        <v>42005</v>
      </c>
      <c r="M22" s="97"/>
      <c r="N22" s="120">
        <v>42370</v>
      </c>
      <c r="O22" s="119"/>
      <c r="P22" s="109">
        <v>42736</v>
      </c>
      <c r="Q22" s="95"/>
      <c r="R22" s="136">
        <v>43101</v>
      </c>
      <c r="S22" s="138"/>
      <c r="T22" s="110">
        <v>43466</v>
      </c>
      <c r="U22" s="96"/>
      <c r="V22" s="170">
        <v>43831</v>
      </c>
      <c r="W22" s="172"/>
    </row>
    <row r="23" spans="2:23" ht="20.25" customHeight="1">
      <c r="B23" s="106">
        <v>40210</v>
      </c>
      <c r="C23" s="92"/>
      <c r="D23" s="107">
        <v>40575</v>
      </c>
      <c r="E23" s="93"/>
      <c r="F23" s="108">
        <v>40940</v>
      </c>
      <c r="G23" s="94"/>
      <c r="H23" s="109">
        <v>41306</v>
      </c>
      <c r="I23" s="95"/>
      <c r="J23" s="110">
        <v>41671</v>
      </c>
      <c r="K23" s="96"/>
      <c r="L23" s="111">
        <v>42036</v>
      </c>
      <c r="M23" s="97"/>
      <c r="N23" s="120">
        <v>42401</v>
      </c>
      <c r="O23" s="119"/>
      <c r="P23" s="109">
        <v>42767</v>
      </c>
      <c r="Q23" s="95"/>
      <c r="R23" s="136">
        <v>43132</v>
      </c>
      <c r="S23" s="138"/>
      <c r="T23" s="110">
        <v>43497</v>
      </c>
      <c r="U23" s="96"/>
      <c r="V23" s="170">
        <v>43862</v>
      </c>
      <c r="W23" s="172"/>
    </row>
    <row r="24" spans="2:23" ht="20.25" customHeight="1">
      <c r="B24" s="112" t="s">
        <v>204</v>
      </c>
      <c r="C24" s="112">
        <f>SUM(C12:C23)</f>
        <v>0</v>
      </c>
      <c r="D24" s="112"/>
      <c r="E24" s="112">
        <f>SUM(E12:E23)</f>
        <v>0</v>
      </c>
      <c r="F24" s="112"/>
      <c r="G24" s="112">
        <f>SUM(G12:G23)</f>
        <v>0</v>
      </c>
      <c r="H24" s="112"/>
      <c r="I24" s="112">
        <f>SUM(I12:I23)</f>
        <v>0</v>
      </c>
      <c r="J24" s="112"/>
      <c r="K24" s="112">
        <f>SUM(K12:K23)</f>
        <v>0</v>
      </c>
      <c r="L24" s="112"/>
      <c r="M24" s="112">
        <f>SUM(M12:M23)</f>
        <v>0</v>
      </c>
      <c r="N24" s="112"/>
      <c r="O24" s="112">
        <f>SUM(O12:O23)</f>
        <v>0</v>
      </c>
      <c r="P24" s="112"/>
      <c r="Q24" s="112">
        <f>SUM(Q12:Q23)</f>
        <v>0</v>
      </c>
      <c r="R24" s="112"/>
      <c r="S24" s="112">
        <f>SUM(S12:S23)</f>
        <v>0</v>
      </c>
      <c r="T24" s="112"/>
      <c r="U24" s="112">
        <f>SUM(U12:U23)</f>
        <v>0</v>
      </c>
      <c r="V24" s="171"/>
      <c r="W24" s="171">
        <f>SUM(W12:W23)</f>
        <v>0</v>
      </c>
    </row>
    <row r="25" spans="2:15" ht="12" customHeight="1">
      <c r="B25" s="113"/>
      <c r="C25" s="114"/>
      <c r="D25" s="113"/>
      <c r="E25" s="114"/>
      <c r="F25" s="113"/>
      <c r="G25" s="114"/>
      <c r="H25" s="113"/>
      <c r="I25" s="114"/>
      <c r="J25" s="114"/>
      <c r="K25" s="114"/>
      <c r="L25" s="114"/>
      <c r="M25" s="114"/>
      <c r="N25" s="114"/>
      <c r="O25" s="114"/>
    </row>
    <row r="26" spans="2:23" ht="33.75" customHeight="1">
      <c r="B26" s="215" t="s">
        <v>205</v>
      </c>
      <c r="C26" s="216"/>
      <c r="D26" s="216"/>
      <c r="E26" s="216"/>
      <c r="F26" s="216"/>
      <c r="G26" s="216"/>
      <c r="H26" s="216"/>
      <c r="I26" s="216"/>
      <c r="J26" s="216"/>
      <c r="K26" s="216"/>
      <c r="L26" s="216"/>
      <c r="M26" s="216"/>
      <c r="N26" s="216"/>
      <c r="O26" s="216"/>
      <c r="P26" s="216"/>
      <c r="Q26" s="216"/>
      <c r="R26" s="216"/>
      <c r="S26" s="216"/>
      <c r="T26" s="216"/>
      <c r="U26" s="217"/>
      <c r="V26" s="181">
        <f>SUM(C24:W24)</f>
        <v>0</v>
      </c>
      <c r="W26" s="182"/>
    </row>
    <row r="27" spans="2:15" ht="24" customHeight="1">
      <c r="B27" s="202"/>
      <c r="C27" s="202"/>
      <c r="D27" s="202"/>
      <c r="E27" s="202"/>
      <c r="F27" s="202"/>
      <c r="G27" s="202"/>
      <c r="H27" s="202"/>
      <c r="I27" s="202"/>
      <c r="J27" s="115"/>
      <c r="K27" s="115"/>
      <c r="L27" s="115"/>
      <c r="M27" s="115"/>
      <c r="N27" s="118"/>
      <c r="O27" s="118"/>
    </row>
    <row r="28" spans="2:13" s="104" customFormat="1" ht="32.25" customHeight="1" thickBot="1">
      <c r="B28" s="192" t="s">
        <v>241</v>
      </c>
      <c r="C28" s="192"/>
      <c r="D28" s="192"/>
      <c r="E28" s="192"/>
      <c r="F28" s="192"/>
      <c r="G28" s="192"/>
      <c r="H28" s="192"/>
      <c r="I28" s="192"/>
      <c r="J28" s="192"/>
      <c r="K28" s="192"/>
      <c r="L28" s="192"/>
      <c r="M28" s="192"/>
    </row>
    <row r="29" spans="2:19" s="116" customFormat="1" ht="40.5" customHeight="1" thickBot="1">
      <c r="B29" s="137"/>
      <c r="C29" s="205" t="s">
        <v>236</v>
      </c>
      <c r="D29" s="205"/>
      <c r="E29" s="205"/>
      <c r="F29" s="205"/>
      <c r="G29" s="205"/>
      <c r="H29" s="205"/>
      <c r="I29" s="205"/>
      <c r="J29" s="205"/>
      <c r="K29" s="205"/>
      <c r="L29" s="205"/>
      <c r="M29" s="205"/>
      <c r="N29" s="205"/>
      <c r="O29" s="205"/>
      <c r="P29" s="205"/>
      <c r="Q29" s="205"/>
      <c r="R29" s="205"/>
      <c r="S29" s="206"/>
    </row>
    <row r="30" spans="2:19" s="116" customFormat="1" ht="76.5" customHeight="1" thickBot="1">
      <c r="B30" s="137"/>
      <c r="C30" s="207" t="s">
        <v>259</v>
      </c>
      <c r="D30" s="207"/>
      <c r="E30" s="207"/>
      <c r="F30" s="207"/>
      <c r="G30" s="207"/>
      <c r="H30" s="207"/>
      <c r="I30" s="207"/>
      <c r="J30" s="207"/>
      <c r="K30" s="207"/>
      <c r="L30" s="207"/>
      <c r="M30" s="207"/>
      <c r="N30" s="207"/>
      <c r="O30" s="207"/>
      <c r="P30" s="207"/>
      <c r="Q30" s="207"/>
      <c r="R30" s="207"/>
      <c r="S30" s="208"/>
    </row>
    <row r="31" spans="2:19" s="116" customFormat="1" ht="40.5" customHeight="1" thickBot="1">
      <c r="B31" s="137"/>
      <c r="C31" s="210" t="s">
        <v>250</v>
      </c>
      <c r="D31" s="210"/>
      <c r="E31" s="210"/>
      <c r="F31" s="210"/>
      <c r="G31" s="210"/>
      <c r="H31" s="210"/>
      <c r="I31" s="210"/>
      <c r="J31" s="210"/>
      <c r="K31" s="210"/>
      <c r="L31" s="210"/>
      <c r="M31" s="210"/>
      <c r="N31" s="210"/>
      <c r="O31" s="210"/>
      <c r="P31" s="210"/>
      <c r="Q31" s="210"/>
      <c r="R31" s="210"/>
      <c r="S31" s="211"/>
    </row>
    <row r="32" spans="2:13" s="104" customFormat="1" ht="20.25" customHeight="1">
      <c r="B32" s="98"/>
      <c r="C32" s="197"/>
      <c r="D32" s="197"/>
      <c r="E32" s="197"/>
      <c r="F32" s="197"/>
      <c r="G32" s="197"/>
      <c r="H32" s="197"/>
      <c r="I32" s="197"/>
      <c r="J32" s="197"/>
      <c r="K32" s="197"/>
      <c r="L32" s="197"/>
      <c r="M32" s="197"/>
    </row>
    <row r="33" spans="5:10" ht="22.5" customHeight="1">
      <c r="E33" s="195" t="s">
        <v>216</v>
      </c>
      <c r="F33" s="195"/>
      <c r="G33" s="195" t="s">
        <v>215</v>
      </c>
      <c r="H33" s="195"/>
      <c r="I33" s="195"/>
      <c r="J33" s="195"/>
    </row>
    <row r="34" spans="5:10" ht="22.5" customHeight="1">
      <c r="E34" s="218" t="s">
        <v>257</v>
      </c>
      <c r="F34" s="219"/>
      <c r="G34" s="184"/>
      <c r="H34" s="185"/>
      <c r="I34" s="185"/>
      <c r="J34" s="186"/>
    </row>
    <row r="35" spans="5:10" ht="26.25" customHeight="1">
      <c r="E35" s="187" t="s">
        <v>253</v>
      </c>
      <c r="F35" s="187"/>
      <c r="G35" s="184"/>
      <c r="H35" s="185"/>
      <c r="I35" s="185"/>
      <c r="J35" s="186"/>
    </row>
    <row r="36" spans="5:10" ht="29.25" customHeight="1">
      <c r="E36" s="187" t="s">
        <v>249</v>
      </c>
      <c r="F36" s="187"/>
      <c r="G36" s="184"/>
      <c r="H36" s="185"/>
      <c r="I36" s="185"/>
      <c r="J36" s="186"/>
    </row>
    <row r="37" spans="5:10" ht="29.25" customHeight="1">
      <c r="E37" s="187" t="s">
        <v>246</v>
      </c>
      <c r="F37" s="187"/>
      <c r="G37" s="184"/>
      <c r="H37" s="185"/>
      <c r="I37" s="185"/>
      <c r="J37" s="186"/>
    </row>
    <row r="38" spans="5:10" ht="29.25" customHeight="1">
      <c r="E38" s="187" t="s">
        <v>244</v>
      </c>
      <c r="F38" s="187"/>
      <c r="G38" s="184"/>
      <c r="H38" s="185"/>
      <c r="I38" s="185"/>
      <c r="J38" s="186"/>
    </row>
    <row r="39" spans="5:10" ht="29.25" customHeight="1">
      <c r="E39" s="187" t="s">
        <v>209</v>
      </c>
      <c r="F39" s="187"/>
      <c r="G39" s="184"/>
      <c r="H39" s="185"/>
      <c r="I39" s="185"/>
      <c r="J39" s="186"/>
    </row>
    <row r="40" spans="5:10" ht="29.25" customHeight="1">
      <c r="E40" s="187" t="s">
        <v>210</v>
      </c>
      <c r="F40" s="187"/>
      <c r="G40" s="184"/>
      <c r="H40" s="185"/>
      <c r="I40" s="185"/>
      <c r="J40" s="186"/>
    </row>
    <row r="41" spans="5:10" ht="29.25" customHeight="1">
      <c r="E41" s="187" t="s">
        <v>211</v>
      </c>
      <c r="F41" s="187"/>
      <c r="G41" s="184"/>
      <c r="H41" s="185"/>
      <c r="I41" s="185"/>
      <c r="J41" s="186"/>
    </row>
    <row r="42" spans="5:10" ht="29.25" customHeight="1">
      <c r="E42" s="187" t="s">
        <v>212</v>
      </c>
      <c r="F42" s="187"/>
      <c r="G42" s="184"/>
      <c r="H42" s="185"/>
      <c r="I42" s="185"/>
      <c r="J42" s="186"/>
    </row>
    <row r="43" spans="5:10" ht="29.25" customHeight="1">
      <c r="E43" s="187" t="s">
        <v>213</v>
      </c>
      <c r="F43" s="187"/>
      <c r="G43" s="184"/>
      <c r="H43" s="185"/>
      <c r="I43" s="185"/>
      <c r="J43" s="186"/>
    </row>
    <row r="44" spans="5:10" ht="29.25" customHeight="1">
      <c r="E44" s="187" t="s">
        <v>214</v>
      </c>
      <c r="F44" s="187"/>
      <c r="G44" s="184"/>
      <c r="H44" s="185"/>
      <c r="I44" s="185"/>
      <c r="J44" s="186"/>
    </row>
    <row r="45" spans="2:4" ht="24" customHeight="1">
      <c r="B45" s="199"/>
      <c r="C45" s="199"/>
      <c r="D45" s="199"/>
    </row>
    <row r="46" spans="2:4" ht="24" customHeight="1">
      <c r="B46" s="199"/>
      <c r="C46" s="199"/>
      <c r="D46" s="199"/>
    </row>
    <row r="47" spans="3:15" ht="24" customHeight="1">
      <c r="C47" s="196" t="s">
        <v>242</v>
      </c>
      <c r="D47" s="196"/>
      <c r="E47" s="196"/>
      <c r="F47" s="196"/>
      <c r="G47" s="196"/>
      <c r="H47" s="196"/>
      <c r="I47" s="196"/>
      <c r="J47" s="196"/>
      <c r="K47" s="196"/>
      <c r="L47" s="196"/>
      <c r="M47" s="196"/>
      <c r="N47" s="103"/>
      <c r="O47" s="103"/>
    </row>
  </sheetData>
  <sheetProtection password="91A7" sheet="1" selectLockedCells="1"/>
  <mergeCells count="61">
    <mergeCell ref="B1:W1"/>
    <mergeCell ref="B26:U26"/>
    <mergeCell ref="E34:F34"/>
    <mergeCell ref="G34:J34"/>
    <mergeCell ref="B5:D5"/>
    <mergeCell ref="B6:D6"/>
    <mergeCell ref="B9:M9"/>
    <mergeCell ref="E7:I7"/>
    <mergeCell ref="D11:E11"/>
    <mergeCell ref="E35:F35"/>
    <mergeCell ref="P11:Q11"/>
    <mergeCell ref="C31:S31"/>
    <mergeCell ref="V11:W11"/>
    <mergeCell ref="B10:W10"/>
    <mergeCell ref="J3:M7"/>
    <mergeCell ref="B27:I27"/>
    <mergeCell ref="F11:G11"/>
    <mergeCell ref="R11:S11"/>
    <mergeCell ref="E33:F33"/>
    <mergeCell ref="E40:F40"/>
    <mergeCell ref="G35:J35"/>
    <mergeCell ref="E36:F36"/>
    <mergeCell ref="C29:S29"/>
    <mergeCell ref="C30:S30"/>
    <mergeCell ref="E44:F44"/>
    <mergeCell ref="G42:J42"/>
    <mergeCell ref="G36:J36"/>
    <mergeCell ref="E41:F41"/>
    <mergeCell ref="E37:F37"/>
    <mergeCell ref="G37:J37"/>
    <mergeCell ref="G40:J40"/>
    <mergeCell ref="C47:M47"/>
    <mergeCell ref="C32:M32"/>
    <mergeCell ref="N11:O11"/>
    <mergeCell ref="G41:J41"/>
    <mergeCell ref="G39:J39"/>
    <mergeCell ref="B45:D45"/>
    <mergeCell ref="E39:F39"/>
    <mergeCell ref="B46:D46"/>
    <mergeCell ref="E42:F42"/>
    <mergeCell ref="E43:F43"/>
    <mergeCell ref="G44:J44"/>
    <mergeCell ref="B2:M2"/>
    <mergeCell ref="E5:I5"/>
    <mergeCell ref="J11:K11"/>
    <mergeCell ref="H11:I11"/>
    <mergeCell ref="E4:I4"/>
    <mergeCell ref="G43:J43"/>
    <mergeCell ref="B11:C11"/>
    <mergeCell ref="B28:M28"/>
    <mergeCell ref="G33:J33"/>
    <mergeCell ref="V26:W26"/>
    <mergeCell ref="L11:M11"/>
    <mergeCell ref="G38:J38"/>
    <mergeCell ref="E38:F38"/>
    <mergeCell ref="T11:U11"/>
    <mergeCell ref="B3:D3"/>
    <mergeCell ref="B4:D4"/>
    <mergeCell ref="E3:I3"/>
    <mergeCell ref="B7:D7"/>
    <mergeCell ref="E6:I6"/>
  </mergeCells>
  <conditionalFormatting sqref="E40:F40">
    <cfRule type="expression" priority="20" dxfId="5" stopIfTrue="1">
      <formula>$K$24&gt;0</formula>
    </cfRule>
  </conditionalFormatting>
  <conditionalFormatting sqref="E41:F41">
    <cfRule type="expression" priority="19" dxfId="5" stopIfTrue="1">
      <formula>$I$24&gt;0</formula>
    </cfRule>
  </conditionalFormatting>
  <conditionalFormatting sqref="E42:F42">
    <cfRule type="expression" priority="18" dxfId="5" stopIfTrue="1">
      <formula>$G$24&gt;0</formula>
    </cfRule>
  </conditionalFormatting>
  <conditionalFormatting sqref="E43:F43">
    <cfRule type="expression" priority="17" dxfId="5" stopIfTrue="1">
      <formula>$E$24&gt;0</formula>
    </cfRule>
  </conditionalFormatting>
  <conditionalFormatting sqref="E44:F44">
    <cfRule type="expression" priority="16" dxfId="5" stopIfTrue="1">
      <formula>$C$24&gt;0</formula>
    </cfRule>
  </conditionalFormatting>
  <conditionalFormatting sqref="E39:F39">
    <cfRule type="expression" priority="7" dxfId="3" stopIfTrue="1">
      <formula>$M$24&gt;0</formula>
    </cfRule>
  </conditionalFormatting>
  <conditionalFormatting sqref="E38:F38">
    <cfRule type="expression" priority="6" dxfId="3" stopIfTrue="1">
      <formula>$O$24&gt;0</formula>
    </cfRule>
  </conditionalFormatting>
  <conditionalFormatting sqref="E37:F37">
    <cfRule type="expression" priority="5" dxfId="0" stopIfTrue="1">
      <formula>$Q$24&gt;0</formula>
    </cfRule>
  </conditionalFormatting>
  <conditionalFormatting sqref="E36:F36">
    <cfRule type="expression" priority="4" dxfId="0" stopIfTrue="1">
      <formula>$S$24&gt;0</formula>
    </cfRule>
  </conditionalFormatting>
  <conditionalFormatting sqref="E35:F35">
    <cfRule type="expression" priority="1" dxfId="0" stopIfTrue="1">
      <formula>$U$24&gt;0</formula>
    </cfRule>
  </conditionalFormatting>
  <dataValidations count="1">
    <dataValidation type="list" allowBlank="1" showInputMessage="1" showErrorMessage="1" sqref="E7:I7">
      <formula1>"Male, Female, Senior Citizen (65-79), Senior Citizen (above 80)"</formula1>
    </dataValidation>
  </dataValidations>
  <printOptions horizontalCentered="1"/>
  <pageMargins left="0.2755905511811024" right="0.2362204724409449" top="0.97" bottom="0.56" header="0.41" footer="0.31496062992125984"/>
  <pageSetup blackAndWhite="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1"/>
  <dimension ref="B1:H14"/>
  <sheetViews>
    <sheetView showGridLines="0" showRowColHeaders="0"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25.00390625" style="0" customWidth="1"/>
    <col min="2" max="2" width="5.140625" style="65" customWidth="1"/>
    <col min="3" max="3" width="94.140625" style="0" customWidth="1"/>
  </cols>
  <sheetData>
    <row r="1" spans="2:3" ht="48" customHeight="1">
      <c r="B1" s="220" t="s">
        <v>114</v>
      </c>
      <c r="C1" s="220"/>
    </row>
    <row r="2" spans="2:3" ht="40.5" customHeight="1">
      <c r="B2" s="221"/>
      <c r="C2" s="221"/>
    </row>
    <row r="3" spans="2:8" s="63" customFormat="1" ht="76.5" customHeight="1">
      <c r="B3" s="78">
        <v>1</v>
      </c>
      <c r="C3" s="79" t="s">
        <v>193</v>
      </c>
      <c r="D3" s="62"/>
      <c r="E3" s="62"/>
      <c r="F3" s="62"/>
      <c r="G3" s="62"/>
      <c r="H3" s="62"/>
    </row>
    <row r="4" spans="2:8" s="63" customFormat="1" ht="69" customHeight="1">
      <c r="B4" s="78">
        <v>2</v>
      </c>
      <c r="C4" s="79" t="s">
        <v>194</v>
      </c>
      <c r="D4" s="62"/>
      <c r="E4" s="62"/>
      <c r="F4" s="62"/>
      <c r="G4" s="62"/>
      <c r="H4" s="62"/>
    </row>
    <row r="5" spans="2:3" s="63" customFormat="1" ht="55.5" customHeight="1">
      <c r="B5" s="80">
        <v>3</v>
      </c>
      <c r="C5" s="79" t="s">
        <v>191</v>
      </c>
    </row>
    <row r="6" spans="2:3" s="63" customFormat="1" ht="36" customHeight="1">
      <c r="B6" s="78">
        <v>4</v>
      </c>
      <c r="C6" s="79" t="s">
        <v>115</v>
      </c>
    </row>
    <row r="7" spans="2:3" s="63" customFormat="1" ht="46.5" customHeight="1">
      <c r="B7" s="80">
        <v>5</v>
      </c>
      <c r="C7" s="79" t="s">
        <v>192</v>
      </c>
    </row>
    <row r="8" spans="2:3" s="63" customFormat="1" ht="110.25">
      <c r="B8" s="78">
        <v>6</v>
      </c>
      <c r="C8" s="79" t="s">
        <v>195</v>
      </c>
    </row>
    <row r="9" spans="2:3" s="63" customFormat="1" ht="76.5" customHeight="1">
      <c r="B9" s="80">
        <v>7</v>
      </c>
      <c r="C9" s="79" t="s">
        <v>196</v>
      </c>
    </row>
    <row r="10" spans="2:3" s="63" customFormat="1" ht="99.75" customHeight="1">
      <c r="B10" s="78">
        <v>8</v>
      </c>
      <c r="C10" s="79" t="s">
        <v>197</v>
      </c>
    </row>
    <row r="11" spans="2:3" s="63" customFormat="1" ht="49.5" customHeight="1">
      <c r="B11" s="80">
        <v>9</v>
      </c>
      <c r="C11" s="81" t="s">
        <v>116</v>
      </c>
    </row>
    <row r="12" spans="2:3" s="63" customFormat="1" ht="84" customHeight="1">
      <c r="B12" s="78">
        <v>10</v>
      </c>
      <c r="C12" s="82" t="s">
        <v>198</v>
      </c>
    </row>
    <row r="13" ht="12.75">
      <c r="C13" s="1"/>
    </row>
    <row r="14" ht="12.75">
      <c r="C14" s="1"/>
    </row>
  </sheetData>
  <sheetProtection password="91A7" sheet="1" objects="1" scenarios="1"/>
  <mergeCells count="2">
    <mergeCell ref="B1:C1"/>
    <mergeCell ref="B2:C2"/>
  </mergeCells>
  <printOptions/>
  <pageMargins left="0.43" right="0.23" top="0.43" bottom="1.025" header="0.22" footer="0.7875"/>
  <pageSetup firstPageNumber="1" useFirstPageNumber="1" horizontalDpi="300" verticalDpi="300" orientation="portrait"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Sheet2"/>
  <dimension ref="B1:P32"/>
  <sheetViews>
    <sheetView showGridLines="0" showZeros="0" zoomScalePageLayoutView="0" workbookViewId="0" topLeftCell="A1">
      <pane ySplit="1" topLeftCell="A2" activePane="bottomLeft" state="frozen"/>
      <selection pane="topLeft" activeCell="A1" sqref="A1"/>
      <selection pane="bottomLeft" activeCell="E8" sqref="E8"/>
    </sheetView>
  </sheetViews>
  <sheetFormatPr defaultColWidth="9.140625" defaultRowHeight="12.75" zeroHeight="1"/>
  <cols>
    <col min="1" max="1" width="9.140625" style="0" customWidth="1"/>
    <col min="2" max="3" width="5.140625" style="2" customWidth="1"/>
    <col min="4" max="4" width="11.28125" style="3" customWidth="1"/>
    <col min="5" max="5" width="9.57421875" style="3" customWidth="1"/>
    <col min="6" max="14" width="9.00390625" style="3" customWidth="1"/>
    <col min="15" max="15" width="9.00390625" style="4" customWidth="1"/>
  </cols>
  <sheetData>
    <row r="1" spans="2:15" ht="57.75" customHeight="1">
      <c r="B1" s="243"/>
      <c r="C1" s="243"/>
      <c r="D1" s="243"/>
      <c r="E1" s="243"/>
      <c r="F1" s="243"/>
      <c r="G1" s="243"/>
      <c r="H1" s="243"/>
      <c r="I1" s="243"/>
      <c r="J1" s="243"/>
      <c r="K1" s="243"/>
      <c r="L1" s="243"/>
      <c r="M1" s="243"/>
      <c r="N1" s="243"/>
      <c r="O1" s="243"/>
    </row>
    <row r="2" spans="2:16" s="13" customFormat="1" ht="13.5" customHeight="1">
      <c r="B2" s="88"/>
      <c r="C2" s="88"/>
      <c r="D2" s="88"/>
      <c r="E2" s="88"/>
      <c r="F2" s="88"/>
      <c r="G2" s="88"/>
      <c r="H2" s="88"/>
      <c r="I2" s="88"/>
      <c r="J2" s="88"/>
      <c r="K2" s="88"/>
      <c r="L2" s="88"/>
      <c r="M2" s="88"/>
      <c r="N2" s="88"/>
      <c r="O2" s="88"/>
      <c r="P2" s="12"/>
    </row>
    <row r="3" spans="2:16" s="13" customFormat="1" ht="27" customHeight="1">
      <c r="B3" s="244" t="s">
        <v>237</v>
      </c>
      <c r="C3" s="244"/>
      <c r="D3" s="244"/>
      <c r="E3" s="244"/>
      <c r="F3" s="244"/>
      <c r="G3" s="244"/>
      <c r="H3" s="244"/>
      <c r="I3" s="244"/>
      <c r="J3" s="244"/>
      <c r="K3" s="244"/>
      <c r="L3" s="244"/>
      <c r="M3" s="244"/>
      <c r="N3" s="244"/>
      <c r="O3" s="244"/>
      <c r="P3" s="12"/>
    </row>
    <row r="4" spans="2:16" s="13" customFormat="1" ht="21" customHeight="1">
      <c r="B4" s="245" t="s">
        <v>239</v>
      </c>
      <c r="C4" s="245"/>
      <c r="D4" s="245"/>
      <c r="E4" s="245"/>
      <c r="F4" s="245"/>
      <c r="G4" s="245"/>
      <c r="H4" s="245"/>
      <c r="I4" s="245"/>
      <c r="J4" s="245"/>
      <c r="K4" s="245"/>
      <c r="L4" s="245"/>
      <c r="M4" s="245"/>
      <c r="N4" s="245"/>
      <c r="O4" s="245"/>
      <c r="P4" s="12"/>
    </row>
    <row r="5" spans="2:16" s="154" customFormat="1" ht="27.75" customHeight="1" thickBot="1">
      <c r="B5" s="239" t="s">
        <v>256</v>
      </c>
      <c r="C5" s="239"/>
      <c r="D5" s="240">
        <f>Entry!E3</f>
        <v>0</v>
      </c>
      <c r="E5" s="240"/>
      <c r="F5" s="240"/>
      <c r="G5" s="240"/>
      <c r="H5" s="240"/>
      <c r="I5" s="240"/>
      <c r="J5" s="240"/>
      <c r="K5" s="240"/>
      <c r="L5" s="240"/>
      <c r="M5" s="240"/>
      <c r="N5" s="240"/>
      <c r="O5" s="240"/>
      <c r="P5" s="153"/>
    </row>
    <row r="6" spans="2:15" s="13" customFormat="1" ht="33" customHeight="1">
      <c r="B6" s="246" t="s">
        <v>98</v>
      </c>
      <c r="C6" s="247"/>
      <c r="D6" s="247"/>
      <c r="E6" s="247"/>
      <c r="F6" s="247"/>
      <c r="G6" s="247"/>
      <c r="H6" s="247"/>
      <c r="I6" s="247"/>
      <c r="J6" s="247"/>
      <c r="K6" s="247"/>
      <c r="L6" s="247"/>
      <c r="M6" s="247"/>
      <c r="N6" s="247"/>
      <c r="O6" s="248"/>
    </row>
    <row r="7" spans="2:15" s="13" customFormat="1" ht="33" customHeight="1">
      <c r="B7" s="224" t="s">
        <v>2</v>
      </c>
      <c r="C7" s="225"/>
      <c r="D7" s="225"/>
      <c r="E7" s="146" t="s">
        <v>257</v>
      </c>
      <c r="F7" s="146" t="s">
        <v>253</v>
      </c>
      <c r="G7" s="146" t="s">
        <v>249</v>
      </c>
      <c r="H7" s="146" t="s">
        <v>246</v>
      </c>
      <c r="I7" s="146" t="s">
        <v>243</v>
      </c>
      <c r="J7" s="146" t="s">
        <v>199</v>
      </c>
      <c r="K7" s="146" t="s">
        <v>186</v>
      </c>
      <c r="L7" s="146" t="s">
        <v>168</v>
      </c>
      <c r="M7" s="146" t="s">
        <v>3</v>
      </c>
      <c r="N7" s="147" t="s">
        <v>4</v>
      </c>
      <c r="O7" s="148" t="s">
        <v>5</v>
      </c>
    </row>
    <row r="8" spans="2:15" s="13" customFormat="1" ht="25.5" customHeight="1">
      <c r="B8" s="224" t="s">
        <v>6</v>
      </c>
      <c r="C8" s="225"/>
      <c r="D8" s="225"/>
      <c r="E8" s="173">
        <f>IF(Entry!G34-SUM(Entry!C24:W24)&gt;0,Entry!G34-SUM(Entry!C24:W24),0)</f>
        <v>0</v>
      </c>
      <c r="F8" s="160">
        <f>Entry!G35</f>
        <v>0</v>
      </c>
      <c r="G8" s="160">
        <f>Entry!G36</f>
        <v>0</v>
      </c>
      <c r="H8" s="159">
        <f>Entry!G37</f>
        <v>0</v>
      </c>
      <c r="I8" s="161">
        <f>Entry!G38</f>
        <v>0</v>
      </c>
      <c r="J8" s="161">
        <f>Entry!G39</f>
        <v>0</v>
      </c>
      <c r="K8" s="161">
        <f>Entry!G40</f>
        <v>0</v>
      </c>
      <c r="L8" s="161">
        <f>Entry!G41</f>
        <v>0</v>
      </c>
      <c r="M8" s="161">
        <f>Entry!G42</f>
        <v>0</v>
      </c>
      <c r="N8" s="161">
        <f>Entry!G43</f>
        <v>0</v>
      </c>
      <c r="O8" s="162">
        <f>Entry!G44</f>
        <v>0</v>
      </c>
    </row>
    <row r="9" spans="2:15" s="13" customFormat="1" ht="25.5" customHeight="1">
      <c r="B9" s="224" t="s">
        <v>7</v>
      </c>
      <c r="C9" s="225"/>
      <c r="D9" s="225"/>
      <c r="E9" s="174">
        <f>Entry!V26</f>
        <v>0</v>
      </c>
      <c r="F9" s="163"/>
      <c r="G9" s="161"/>
      <c r="H9" s="163"/>
      <c r="I9" s="161"/>
      <c r="J9" s="161"/>
      <c r="K9" s="161"/>
      <c r="L9" s="161"/>
      <c r="M9" s="161"/>
      <c r="N9" s="161"/>
      <c r="O9" s="162"/>
    </row>
    <row r="10" spans="2:15" s="13" customFormat="1" ht="25.5" customHeight="1">
      <c r="B10" s="224" t="s">
        <v>8</v>
      </c>
      <c r="C10" s="225"/>
      <c r="D10" s="225"/>
      <c r="E10" s="163">
        <f>SUM(E8:E9)</f>
        <v>0</v>
      </c>
      <c r="F10" s="163">
        <f>SUM(F8:F9)</f>
        <v>0</v>
      </c>
      <c r="G10" s="160">
        <f>SUM(G8:G9)</f>
        <v>0</v>
      </c>
      <c r="H10" s="163">
        <f>SUM(H8:H9)</f>
        <v>0</v>
      </c>
      <c r="I10" s="161">
        <f>SUM(I8:I9)</f>
        <v>0</v>
      </c>
      <c r="J10" s="161">
        <f aca="true" t="shared" si="0" ref="J10:O10">SUM(J8:J9)</f>
        <v>0</v>
      </c>
      <c r="K10" s="161">
        <f t="shared" si="0"/>
        <v>0</v>
      </c>
      <c r="L10" s="161">
        <f t="shared" si="0"/>
        <v>0</v>
      </c>
      <c r="M10" s="161">
        <f t="shared" si="0"/>
        <v>0</v>
      </c>
      <c r="N10" s="161">
        <f t="shared" si="0"/>
        <v>0</v>
      </c>
      <c r="O10" s="162">
        <f t="shared" si="0"/>
        <v>0</v>
      </c>
    </row>
    <row r="11" spans="2:15" s="13" customFormat="1" ht="25.5" customHeight="1">
      <c r="B11" s="224" t="s">
        <v>9</v>
      </c>
      <c r="C11" s="225"/>
      <c r="D11" s="225"/>
      <c r="E11" s="173" t="str">
        <f>IF(Entry!$E7="Male",Calc!G1,IF(Entry!$E7="Female",Calc!G2,IF(Entry!$E7="Senior Citizen (65-79)",Calc!G3,IF(Entry!$E7="Senior Citizen (above 80)",Calc!G4,"Category Not Selected"))))</f>
        <v>Category Not Selected</v>
      </c>
      <c r="F11" s="159" t="str">
        <f>IF(Entry!$E7="Male",Calc!I1,IF(Entry!$E7="Female",Calc!I2,IF(Entry!$E7="Senior Citizen (65-79)",Calc!I3,IF(Entry!$E7="Senior Citizen (above 80)",Calc!I4,"Category Not Selected"))))</f>
        <v>Category Not Selected</v>
      </c>
      <c r="G11" s="160" t="str">
        <f>IF(Entry!$E7="Male",Calc!J1,IF(Entry!$E7="Female",Calc!J2,IF(Entry!$E7="Senior Citizen (65-79)",Calc!J3,IF(Entry!$E7="Senior Citizen (above 80)",Calc!J4,"Category Not Selected"))))</f>
        <v>Category Not Selected</v>
      </c>
      <c r="H11" s="159" t="str">
        <f>IF(Entry!$E7="Male",Calc!L1,IF(Entry!$E7="Female",Calc!L2,IF(Entry!$E7="Senior Citizen (65-79)",Calc!L3,IF(Entry!$E7="Senior Citizen (above 80)",Calc!L4,"Category Not Selected"))))</f>
        <v>Category Not Selected</v>
      </c>
      <c r="I11" s="161" t="str">
        <f>IF(Entry!$E7="Male",Calc!N1,IF(Entry!$E7="Female",Calc!N2,IF(Entry!$E7="Senior Citizen (65-79)",Calc!N3,IF(Entry!$E7="Senior Citizen (above 80)",Calc!N4,"Category Not Selected"))))</f>
        <v>Category Not Selected</v>
      </c>
      <c r="J11" s="161" t="str">
        <f>IF(Entry!$E7="Male",Calc!P1,IF(Entry!$E7="Female",Calc!P2,IF(Entry!$E7="Senior Citizen (65-79)",Calc!P3,IF(Entry!$E7="Senior Citizen (above 80)",Calc!P4,"Category Not Selected"))))</f>
        <v>Category Not Selected</v>
      </c>
      <c r="K11" s="161" t="str">
        <f>IF(Entry!$E7="Male",Calc!R1,IF(Entry!$E7="Female",Calc!R2,IF(Entry!$E7="Senior Citizen (65-79)",Calc!R3,IF(Entry!$E7="Senior Citizen (above 80)",Calc!R4,"Category Not Selected"))))</f>
        <v>Category Not Selected</v>
      </c>
      <c r="L11" s="161" t="str">
        <f>IF(Entry!$E7="Male",Calc!T1,IF(Entry!$E7="Female",Calc!T2,IF(Entry!$E7="Senior Citizen (65-79)",Calc!T3,IF(Entry!$E7="Senior Citizen (above 80)",Calc!T4,"Category Not Selected"))))</f>
        <v>Category Not Selected</v>
      </c>
      <c r="M11" s="161" t="str">
        <f>IF(Entry!$E7="Male",Calc!U1,IF(Entry!$E7="Female",Calc!U2,IF(Entry!$E7="Senior Citizen (65-79)",Calc!U3,IF(Entry!$E7="Senior Citizen (above 80)",Calc!U4,"Category Not Selected"))))</f>
        <v>Category Not Selected</v>
      </c>
      <c r="N11" s="161" t="str">
        <f>IF(Entry!$E7="Male",Calc!V1,IF(Entry!$E7="Female",Calc!V2,IF(Entry!$E7="Senior Citizen (65-79)",Calc!V3,IF(Entry!$E7="Senior Citizen (above 80)",Calc!V4,"Category Not Selected"))))</f>
        <v>Category Not Selected</v>
      </c>
      <c r="O11" s="162" t="str">
        <f>IF(Entry!$E7="Male",Calc!W1,IF(Entry!$E7="Female",Calc!W2,IF(Entry!$E7="Senior Citizen (65-79)",Calc!W3,IF(Entry!$E7="Senior Citizen (above 80)",Calc!W4,"Category Not Selected"))))</f>
        <v>Category Not Selected</v>
      </c>
    </row>
    <row r="12" spans="2:15" s="13" customFormat="1" ht="25.5" customHeight="1">
      <c r="B12" s="224" t="s">
        <v>251</v>
      </c>
      <c r="C12" s="225"/>
      <c r="D12" s="225"/>
      <c r="E12" s="173" t="str">
        <f>IF(Entry!$E7="Male",Calc!F1,IF(Entry!$E7="Female",Calc!F2,IF(Entry!$E7="Senior Citizen (65-79)",Calc!F3,IF(Entry!$E7="Senior Citizen (above 80)",Calc!F4,"Category Not Selected"))))</f>
        <v>Category Not Selected</v>
      </c>
      <c r="F12" s="159" t="str">
        <f>IF(Entry!$E7="Male",Calc!H1,IF(Entry!$E7="Female",Calc!H2,IF(Entry!$E7="Senior Citizen (65-79)",Calc!H3,IF(Entry!$E7="Senior Citizen (above 80)",Calc!H4,"Category Not Selected"))))</f>
        <v>Category Not Selected</v>
      </c>
      <c r="G12" s="160" t="str">
        <f>IF(Entry!$E7="Male",Calc!K1,IF(Entry!$E7="Female",Calc!K2,IF(Entry!$E7="Senior Citizen (65-79)",Calc!K3,IF(Entry!$E7="Senior Citizen (above 80)",Calc!K4,"Category Not Selected"))))</f>
        <v>Category Not Selected</v>
      </c>
      <c r="H12" s="159" t="str">
        <f>IF(Entry!$E7="Male",Calc!M1,IF(Entry!$E7="Female",Calc!M2,IF(Entry!$E7="Senior Citizen (65-79)",Calc!M3,IF(Entry!$E7="Senior Citizen (above 80)",Calc!M4,"Category Not Selected"))))</f>
        <v>Category Not Selected</v>
      </c>
      <c r="I12" s="161" t="str">
        <f>IF(Entry!$E7="Male",Calc!O1,IF(Entry!$E7="Female",Calc!O2,IF(Entry!$E7="Senior Citizen (65-79)",Calc!O3,IF(Entry!$E7="Senior Citizen (above 80)",Calc!O4,"Category Not Selected"))))</f>
        <v>Category Not Selected</v>
      </c>
      <c r="J12" s="161" t="str">
        <f>IF(Entry!$E7="Male",Calc!Q1,IF(Entry!$E7="Female",Calc!Q2,IF(Entry!$E7="Senior Citizen (65-79)",Calc!Q3,IF(Entry!$E7="Senior Citizen (above 80)",Calc!Q4,"Category Not Selected"))))</f>
        <v>Category Not Selected</v>
      </c>
      <c r="K12" s="161" t="str">
        <f>IF(Entry!$E7="Male",Calc!S1,IF(Entry!$E7="Female",Calc!S2,IF(Entry!$E7="Senior Citizen (65-79)",Calc!S3,IF(Entry!$E7="Senior Citizen (above 80)",Calc!S4,"Category Not Selected"))))</f>
        <v>Category Not Selected</v>
      </c>
      <c r="L12" s="164" t="s">
        <v>189</v>
      </c>
      <c r="M12" s="164" t="s">
        <v>189</v>
      </c>
      <c r="N12" s="164" t="s">
        <v>189</v>
      </c>
      <c r="O12" s="165" t="s">
        <v>189</v>
      </c>
    </row>
    <row r="13" spans="2:15" s="13" customFormat="1" ht="25.5" customHeight="1">
      <c r="B13" s="224" t="s">
        <v>188</v>
      </c>
      <c r="C13" s="225"/>
      <c r="D13" s="225"/>
      <c r="E13" s="161" t="str">
        <f aca="true" t="shared" si="1" ref="E13:K13">IF(ISERROR(E11-E12),E11,IF(E11-E12=0,0,E11-E12))</f>
        <v>Category Not Selected</v>
      </c>
      <c r="F13" s="161" t="str">
        <f t="shared" si="1"/>
        <v>Category Not Selected</v>
      </c>
      <c r="G13" s="161" t="str">
        <f t="shared" si="1"/>
        <v>Category Not Selected</v>
      </c>
      <c r="H13" s="163" t="str">
        <f t="shared" si="1"/>
        <v>Category Not Selected</v>
      </c>
      <c r="I13" s="161" t="str">
        <f t="shared" si="1"/>
        <v>Category Not Selected</v>
      </c>
      <c r="J13" s="161" t="str">
        <f t="shared" si="1"/>
        <v>Category Not Selected</v>
      </c>
      <c r="K13" s="161" t="str">
        <f t="shared" si="1"/>
        <v>Category Not Selected</v>
      </c>
      <c r="L13" s="161" t="str">
        <f>L11</f>
        <v>Category Not Selected</v>
      </c>
      <c r="M13" s="161" t="str">
        <f>M11</f>
        <v>Category Not Selected</v>
      </c>
      <c r="N13" s="161" t="str">
        <f>N11</f>
        <v>Category Not Selected</v>
      </c>
      <c r="O13" s="162" t="str">
        <f>O11</f>
        <v>Category Not Selected</v>
      </c>
    </row>
    <row r="14" spans="2:15" s="13" customFormat="1" ht="25.5" customHeight="1">
      <c r="B14" s="224" t="s">
        <v>10</v>
      </c>
      <c r="C14" s="225"/>
      <c r="D14" s="225"/>
      <c r="E14" s="161">
        <f>IF(ISERROR(ROUND((E13*0.04),0)),"",ROUND((E13*0.04),0))</f>
      </c>
      <c r="F14" s="161">
        <f>IF(ISERROR(ROUND((F13*0.04),0)),"",ROUND((F13*0.04),0))</f>
      </c>
      <c r="G14" s="161">
        <f>IF(ISERROR(ROUND((G13*0.03),0)),"",ROUND((G13*0.03),0))</f>
      </c>
      <c r="H14" s="163">
        <f>IF(ISERROR(ROUND((H13*0.03),0)),"",ROUND((H13*0.03),0))</f>
      </c>
      <c r="I14" s="161">
        <f>IF(ISERROR(ROUND((I13*0.03),0)),"",ROUND((I13*0.03),0))</f>
      </c>
      <c r="J14" s="161">
        <f aca="true" t="shared" si="2" ref="J14:O14">IF(ISERROR(ROUND((J13*0.03),0)),"",ROUND((J13*0.03),0))</f>
      </c>
      <c r="K14" s="161">
        <f>IF(ISERROR(ROUND((K13*0.03),0)),"",ROUND((K13*0.03),0))</f>
      </c>
      <c r="L14" s="161">
        <f t="shared" si="2"/>
      </c>
      <c r="M14" s="161">
        <f t="shared" si="2"/>
      </c>
      <c r="N14" s="161">
        <f t="shared" si="2"/>
      </c>
      <c r="O14" s="162">
        <f t="shared" si="2"/>
      </c>
    </row>
    <row r="15" spans="2:15" s="13" customFormat="1" ht="25.5" customHeight="1">
      <c r="B15" s="224" t="s">
        <v>11</v>
      </c>
      <c r="C15" s="225"/>
      <c r="D15" s="225"/>
      <c r="E15" s="161">
        <f>SUM(E13:E14)</f>
        <v>0</v>
      </c>
      <c r="F15" s="161">
        <f>SUM(F13:F14)</f>
        <v>0</v>
      </c>
      <c r="G15" s="161">
        <f>SUM(G13:G14)</f>
        <v>0</v>
      </c>
      <c r="H15" s="163">
        <f>SUM(H13:H14)</f>
        <v>0</v>
      </c>
      <c r="I15" s="161">
        <f>SUM(I13:I14)</f>
        <v>0</v>
      </c>
      <c r="J15" s="161">
        <f aca="true" t="shared" si="3" ref="J15:O15">SUM(J13:J14)</f>
        <v>0</v>
      </c>
      <c r="K15" s="161">
        <f t="shared" si="3"/>
        <v>0</v>
      </c>
      <c r="L15" s="161">
        <f t="shared" si="3"/>
        <v>0</v>
      </c>
      <c r="M15" s="161">
        <f t="shared" si="3"/>
        <v>0</v>
      </c>
      <c r="N15" s="161">
        <f t="shared" si="3"/>
        <v>0</v>
      </c>
      <c r="O15" s="162">
        <f t="shared" si="3"/>
        <v>0</v>
      </c>
    </row>
    <row r="16" spans="2:15" s="13" customFormat="1" ht="33" customHeight="1" thickBot="1">
      <c r="B16" s="233" t="s">
        <v>12</v>
      </c>
      <c r="C16" s="234"/>
      <c r="D16" s="234"/>
      <c r="E16" s="234"/>
      <c r="F16" s="234"/>
      <c r="G16" s="234"/>
      <c r="H16" s="234"/>
      <c r="I16" s="234"/>
      <c r="J16" s="234"/>
      <c r="K16" s="234"/>
      <c r="L16" s="234"/>
      <c r="M16" s="234"/>
      <c r="N16" s="125"/>
      <c r="O16" s="139">
        <f>SUM(E15:O15)</f>
        <v>0</v>
      </c>
    </row>
    <row r="17" spans="2:15" s="13" customFormat="1" ht="42.75" customHeight="1" thickBot="1">
      <c r="B17" s="226"/>
      <c r="C17" s="226"/>
      <c r="D17" s="226"/>
      <c r="E17" s="226"/>
      <c r="F17" s="226"/>
      <c r="G17" s="226"/>
      <c r="H17" s="226"/>
      <c r="I17" s="226"/>
      <c r="J17" s="226"/>
      <c r="K17" s="226"/>
      <c r="L17" s="226"/>
      <c r="M17" s="226"/>
      <c r="N17" s="226"/>
      <c r="O17" s="226"/>
    </row>
    <row r="18" spans="2:15" s="13" customFormat="1" ht="33" customHeight="1">
      <c r="B18" s="227" t="s">
        <v>99</v>
      </c>
      <c r="C18" s="228"/>
      <c r="D18" s="228"/>
      <c r="E18" s="228"/>
      <c r="F18" s="228"/>
      <c r="G18" s="228"/>
      <c r="H18" s="228"/>
      <c r="I18" s="228"/>
      <c r="J18" s="228"/>
      <c r="K18" s="228"/>
      <c r="L18" s="228"/>
      <c r="M18" s="228"/>
      <c r="N18" s="228"/>
      <c r="O18" s="229"/>
    </row>
    <row r="19" spans="2:15" s="13" customFormat="1" ht="33" customHeight="1">
      <c r="B19" s="230" t="s">
        <v>13</v>
      </c>
      <c r="C19" s="231"/>
      <c r="D19" s="232"/>
      <c r="E19" s="149" t="s">
        <v>257</v>
      </c>
      <c r="F19" s="149" t="s">
        <v>253</v>
      </c>
      <c r="G19" s="149" t="s">
        <v>249</v>
      </c>
      <c r="H19" s="149" t="s">
        <v>246</v>
      </c>
      <c r="I19" s="149" t="s">
        <v>243</v>
      </c>
      <c r="J19" s="149" t="s">
        <v>199</v>
      </c>
      <c r="K19" s="149" t="s">
        <v>186</v>
      </c>
      <c r="L19" s="150" t="s">
        <v>168</v>
      </c>
      <c r="M19" s="150" t="s">
        <v>3</v>
      </c>
      <c r="N19" s="151" t="s">
        <v>4</v>
      </c>
      <c r="O19" s="152" t="s">
        <v>5</v>
      </c>
    </row>
    <row r="20" spans="2:15" s="13" customFormat="1" ht="27" customHeight="1">
      <c r="B20" s="224" t="s">
        <v>6</v>
      </c>
      <c r="C20" s="225"/>
      <c r="D20" s="225"/>
      <c r="E20" s="161">
        <f>E8</f>
        <v>0</v>
      </c>
      <c r="F20" s="161">
        <f>F8</f>
        <v>0</v>
      </c>
      <c r="G20" s="161">
        <f>G8</f>
        <v>0</v>
      </c>
      <c r="H20" s="161">
        <f>H8</f>
        <v>0</v>
      </c>
      <c r="I20" s="161">
        <f aca="true" t="shared" si="4" ref="I20:O20">I8</f>
        <v>0</v>
      </c>
      <c r="J20" s="161">
        <f t="shared" si="4"/>
        <v>0</v>
      </c>
      <c r="K20" s="161">
        <f t="shared" si="4"/>
        <v>0</v>
      </c>
      <c r="L20" s="161">
        <f t="shared" si="4"/>
        <v>0</v>
      </c>
      <c r="M20" s="161">
        <f t="shared" si="4"/>
        <v>0</v>
      </c>
      <c r="N20" s="161">
        <f t="shared" si="4"/>
        <v>0</v>
      </c>
      <c r="O20" s="162">
        <f t="shared" si="4"/>
        <v>0</v>
      </c>
    </row>
    <row r="21" spans="2:16" s="13" customFormat="1" ht="27" customHeight="1">
      <c r="B21" s="224" t="s">
        <v>7</v>
      </c>
      <c r="C21" s="225"/>
      <c r="D21" s="225"/>
      <c r="E21" s="158">
        <f>Entry!W24</f>
        <v>0</v>
      </c>
      <c r="F21" s="161">
        <f>Entry!U24</f>
        <v>0</v>
      </c>
      <c r="G21" s="161">
        <f>Entry!S24</f>
        <v>0</v>
      </c>
      <c r="H21" s="160">
        <f>Entry!Q24</f>
        <v>0</v>
      </c>
      <c r="I21" s="161">
        <f>Entry!O24</f>
        <v>0</v>
      </c>
      <c r="J21" s="161">
        <f>Entry!M24</f>
        <v>0</v>
      </c>
      <c r="K21" s="161">
        <f>Entry!K24</f>
        <v>0</v>
      </c>
      <c r="L21" s="161">
        <f>Entry!I24</f>
        <v>0</v>
      </c>
      <c r="M21" s="161">
        <f>Entry!G24</f>
        <v>0</v>
      </c>
      <c r="N21" s="161">
        <f>Entry!E24</f>
        <v>0</v>
      </c>
      <c r="O21" s="162">
        <f>Entry!C24</f>
        <v>0</v>
      </c>
      <c r="P21" s="14" t="e">
        <f>SUM(#REF!)</f>
        <v>#REF!</v>
      </c>
    </row>
    <row r="22" spans="2:15" s="13" customFormat="1" ht="27" customHeight="1">
      <c r="B22" s="224" t="s">
        <v>8</v>
      </c>
      <c r="C22" s="225"/>
      <c r="D22" s="225"/>
      <c r="E22" s="161">
        <f>SUM(E20:E21)</f>
        <v>0</v>
      </c>
      <c r="F22" s="161">
        <f>SUM(F20:F21)</f>
        <v>0</v>
      </c>
      <c r="G22" s="161">
        <f>SUM(G20:G21)</f>
        <v>0</v>
      </c>
      <c r="H22" s="161">
        <f>SUM(H20:H21)</f>
        <v>0</v>
      </c>
      <c r="I22" s="161">
        <f>SUM(I20:I21)</f>
        <v>0</v>
      </c>
      <c r="J22" s="161">
        <f aca="true" t="shared" si="5" ref="J22:O22">SUM(J20:J21)</f>
        <v>0</v>
      </c>
      <c r="K22" s="161">
        <f>SUM(K20:K21)</f>
        <v>0</v>
      </c>
      <c r="L22" s="161">
        <f t="shared" si="5"/>
        <v>0</v>
      </c>
      <c r="M22" s="161">
        <f t="shared" si="5"/>
        <v>0</v>
      </c>
      <c r="N22" s="161">
        <f t="shared" si="5"/>
        <v>0</v>
      </c>
      <c r="O22" s="162">
        <f t="shared" si="5"/>
        <v>0</v>
      </c>
    </row>
    <row r="23" spans="2:15" s="13" customFormat="1" ht="27" customHeight="1">
      <c r="B23" s="224" t="s">
        <v>9</v>
      </c>
      <c r="C23" s="225"/>
      <c r="D23" s="225"/>
      <c r="E23" s="173" t="str">
        <f>IF(Entry!$E7="Male",Calc!G7,IF(Entry!$E7="Female",Calc!G8,IF(Entry!$E7="Senior Citizen (65-79)",Calc!G9,IF(Entry!$E7="Senior Citizen (above 80)",Calc!G10,"Category Not Selected"))))</f>
        <v>Category Not Selected</v>
      </c>
      <c r="F23" s="159" t="str">
        <f>IF(Entry!$E7="Male",Calc!I7,IF(Entry!$E7="Female",Calc!I8,IF(Entry!$E7="Senior Citizen (65-79)",Calc!I9,IF(Entry!$E7="Senior Citizen (above 80)",Calc!I10,"Category Not Selected"))))</f>
        <v>Category Not Selected</v>
      </c>
      <c r="G23" s="161" t="str">
        <f>IF(Entry!$E7="Male",Calc!J7,IF(Entry!$E7="Female",Calc!J8,IF(Entry!$E7="Senior Citizen (65-79)",Calc!J9,IF(Entry!$E7="Senior Citizen (above 80)",Calc!J10,"Category Not Selected"))))</f>
        <v>Category Not Selected</v>
      </c>
      <c r="H23" s="160" t="str">
        <f>IF(Entry!$E7="Male",Calc!L7,IF(Entry!$E7="Female",Calc!L8,IF(Entry!$E7="Senior Citizen (65-79)",Calc!L9,IF(Entry!$E7="Senior Citizen (above 80)",Calc!L10,"Category Not Selected"))))</f>
        <v>Category Not Selected</v>
      </c>
      <c r="I23" s="161" t="str">
        <f>IF(Entry!$E7="Male",Calc!N7,IF(Entry!$E7="Female",Calc!N8,IF(Entry!$E7="Senior Citizen (65-79)",Calc!N9,IF(Entry!$E7="Senior Citizen (above 80)",Calc!N10,"Category Not Selected"))))</f>
        <v>Category Not Selected</v>
      </c>
      <c r="J23" s="161" t="str">
        <f>IF(Entry!$E7="Male",Calc!P7,IF(Entry!$E7="Female",Calc!P8,IF(Entry!$E7="Senior Citizen (65-79)",Calc!P9,IF(Entry!$E7="Senior Citizen (above 80)",Calc!P10,"Category Not Selected"))))</f>
        <v>Category Not Selected</v>
      </c>
      <c r="K23" s="161" t="str">
        <f>IF(Entry!$E7="Male",Calc!R7,IF(Entry!$E7="Female",Calc!R8,IF(Entry!$E7="Senior Citizen (65-79)",Calc!R9,IF(Entry!$E7="Senior Citizen (above 80)",Calc!R10,"Category Not Selected"))))</f>
        <v>Category Not Selected</v>
      </c>
      <c r="L23" s="161" t="str">
        <f>IF(Entry!$E7="Male",Calc!T7,IF(Entry!$E7="Female",Calc!T8,IF(Entry!$E7="Senior Citizen (65-79)",Calc!T9,IF(Entry!$E7="Senior Citizen (above 80)",Calc!T10,"Category Not Selected"))))</f>
        <v>Category Not Selected</v>
      </c>
      <c r="M23" s="161" t="str">
        <f>IF(Entry!$E7="Male",Calc!U7,IF(Entry!$E7="Female",Calc!U8,IF(Entry!$E7="Senior Citizen (65-79)",Calc!U9,IF(Entry!$E7="Senior Citizen (above 80)",Calc!U10,"Category Not Selected"))))</f>
        <v>Category Not Selected</v>
      </c>
      <c r="N23" s="161" t="str">
        <f>IF(Entry!$E7="Male",Calc!V7,IF(Entry!$E7="Female",Calc!V8,IF(Entry!$E7="Senior Citizen (65-79)",Calc!V9,IF(Entry!$E7="Senior Citizen (above 80)",Calc!V10,"Category Not Selected"))))</f>
        <v>Category Not Selected</v>
      </c>
      <c r="O23" s="162" t="str">
        <f>IF(Entry!$E7="Male",Calc!W7,IF(Entry!$E7="Female",Calc!W8,IF(Entry!$E7="Senior Citizen (65-79)",Calc!W9,IF(Entry!$E7="Senior Citizen (above 80)",Calc!W10,"Category Not Selected"))))</f>
        <v>Category Not Selected</v>
      </c>
    </row>
    <row r="24" spans="2:15" s="13" customFormat="1" ht="27" customHeight="1">
      <c r="B24" s="230" t="s">
        <v>251</v>
      </c>
      <c r="C24" s="231"/>
      <c r="D24" s="231"/>
      <c r="E24" s="158" t="str">
        <f>IF(Entry!$E7="Male",Calc!F7,IF(Entry!$E7="Female",Calc!F8,IF(Entry!$E7="Senior Citizen (65-79)",Calc!F9,IF(Entry!$E7="Senior Citizen (above 80)",Calc!F10,"Category Not Selected"))))</f>
        <v>Category Not Selected</v>
      </c>
      <c r="F24" s="159" t="str">
        <f>IF(Entry!$E7="Male",Calc!H7,IF(Entry!$E7="Female",Calc!H8,IF(Entry!$E7="Senior Citizen (65-79)",Calc!H9,IF(Entry!$E7="Senior Citizen (above 80)",Calc!H10,"Category Not Selected"))))</f>
        <v>Category Not Selected</v>
      </c>
      <c r="G24" s="161" t="str">
        <f>IF(Entry!$E7="Male",Calc!K7,IF(Entry!$E7="Female",Calc!K8,IF(Entry!$E7="Senior Citizen (65-79)",Calc!K9,IF(Entry!$E7="Senior Citizen (above 80)",Calc!K10,"Category Not Selected"))))</f>
        <v>Category Not Selected</v>
      </c>
      <c r="H24" s="175" t="str">
        <f>IF(Entry!$E7="Male",Calc!M7,IF(Entry!$E7="Female",Calc!M8,IF(Entry!$E7="Senior Citizen (65-79)",Calc!M9,IF(Entry!$E7="Senior Citizen (above 80)",Calc!M10,"Category Not Selected"))))</f>
        <v>Category Not Selected</v>
      </c>
      <c r="I24" s="161" t="str">
        <f>IF(Entry!$E7="Male",Calc!O7,IF(Entry!$E7="Female",Calc!O8,IF(Entry!$E7="Senior Citizen (65-79)",Calc!O9,IF(Entry!$E7="Senior Citizen (above 80)",Calc!O10,"Category Not Selected"))))</f>
        <v>Category Not Selected</v>
      </c>
      <c r="J24" s="161" t="str">
        <f>IF(Entry!$E7="Male",Calc!Q7,IF(Entry!$E7="Female",Calc!Q8,IF(Entry!$E7="Senior Citizen (65-79)",Calc!Q9,IF(Entry!$E7="Senior Citizen (above 80)",Calc!Q10,"Category Not Selected"))))</f>
        <v>Category Not Selected</v>
      </c>
      <c r="K24" s="161" t="str">
        <f>IF(Entry!$E7="Male",Calc!S7,IF(Entry!$E7="Female",Calc!S8,IF(Entry!$E7="Senior Citizen (65-79)",Calc!S9,IF(Entry!$E7="Senior Citizen (above 80)",Calc!S10,"Category Not Selected"))))</f>
        <v>Category Not Selected</v>
      </c>
      <c r="L24" s="166" t="s">
        <v>189</v>
      </c>
      <c r="M24" s="166" t="s">
        <v>189</v>
      </c>
      <c r="N24" s="166" t="s">
        <v>189</v>
      </c>
      <c r="O24" s="167" t="s">
        <v>189</v>
      </c>
    </row>
    <row r="25" spans="2:15" s="13" customFormat="1" ht="27" customHeight="1">
      <c r="B25" s="230" t="s">
        <v>188</v>
      </c>
      <c r="C25" s="231"/>
      <c r="D25" s="231"/>
      <c r="E25" s="161" t="str">
        <f aca="true" t="shared" si="6" ref="E25:K25">IF(ISERROR(E23-E24),E23,IF(E23-E24=0,0,E23-E24))</f>
        <v>Category Not Selected</v>
      </c>
      <c r="F25" s="161" t="str">
        <f t="shared" si="6"/>
        <v>Category Not Selected</v>
      </c>
      <c r="G25" s="161" t="str">
        <f t="shared" si="6"/>
        <v>Category Not Selected</v>
      </c>
      <c r="H25" s="176" t="str">
        <f t="shared" si="6"/>
        <v>Category Not Selected</v>
      </c>
      <c r="I25" s="168" t="str">
        <f t="shared" si="6"/>
        <v>Category Not Selected</v>
      </c>
      <c r="J25" s="168" t="str">
        <f t="shared" si="6"/>
        <v>Category Not Selected</v>
      </c>
      <c r="K25" s="168" t="str">
        <f t="shared" si="6"/>
        <v>Category Not Selected</v>
      </c>
      <c r="L25" s="161" t="str">
        <f>L23</f>
        <v>Category Not Selected</v>
      </c>
      <c r="M25" s="161" t="str">
        <f>M23</f>
        <v>Category Not Selected</v>
      </c>
      <c r="N25" s="161" t="str">
        <f>N23</f>
        <v>Category Not Selected</v>
      </c>
      <c r="O25" s="162" t="str">
        <f>O23</f>
        <v>Category Not Selected</v>
      </c>
    </row>
    <row r="26" spans="2:15" s="13" customFormat="1" ht="27" customHeight="1">
      <c r="B26" s="224" t="s">
        <v>10</v>
      </c>
      <c r="C26" s="225"/>
      <c r="D26" s="225"/>
      <c r="E26" s="177">
        <f>IF(ISERROR(ROUND((E25*0.04),0)),"",ROUND((E25*0.04),0))</f>
      </c>
      <c r="F26" s="177">
        <f>IF(ISERROR(ROUND((F25*0.04),0)),"",ROUND((F25*0.04),0))</f>
      </c>
      <c r="G26" s="177">
        <f>IF(ISERROR(ROUND((G25*0.03),0)),"",ROUND((G25*0.03),0))</f>
      </c>
      <c r="H26" s="168">
        <f>IF(ISERROR(ROUND((H25*0.03),0)),"",ROUND((H25*0.03),0))</f>
      </c>
      <c r="I26" s="168">
        <f>IF(ISERROR(ROUND((I25*0.03),0)),"",ROUND((I25*0.03),0))</f>
      </c>
      <c r="J26" s="168">
        <f aca="true" t="shared" si="7" ref="J26:O26">IF(ISERROR(ROUND((J25*0.03),0)),"",ROUND((J25*0.03),0))</f>
      </c>
      <c r="K26" s="168">
        <f t="shared" si="7"/>
      </c>
      <c r="L26" s="168">
        <f t="shared" si="7"/>
      </c>
      <c r="M26" s="168">
        <f t="shared" si="7"/>
      </c>
      <c r="N26" s="168">
        <f t="shared" si="7"/>
      </c>
      <c r="O26" s="169">
        <f t="shared" si="7"/>
      </c>
    </row>
    <row r="27" spans="2:15" s="13" customFormat="1" ht="27" customHeight="1">
      <c r="B27" s="224" t="s">
        <v>11</v>
      </c>
      <c r="C27" s="225"/>
      <c r="D27" s="225"/>
      <c r="E27" s="161">
        <f>SUM(E25:E26)</f>
        <v>0</v>
      </c>
      <c r="F27" s="161">
        <f>SUM(F25:F26)</f>
        <v>0</v>
      </c>
      <c r="G27" s="161">
        <f>SUM(G25:G26)</f>
        <v>0</v>
      </c>
      <c r="H27" s="161">
        <f>SUM(H25:H26)</f>
        <v>0</v>
      </c>
      <c r="I27" s="161">
        <f>SUM(I25:I26)</f>
        <v>0</v>
      </c>
      <c r="J27" s="161">
        <f aca="true" t="shared" si="8" ref="J27:O27">SUM(J25:J26)</f>
        <v>0</v>
      </c>
      <c r="K27" s="161">
        <f t="shared" si="8"/>
        <v>0</v>
      </c>
      <c r="L27" s="161">
        <f t="shared" si="8"/>
        <v>0</v>
      </c>
      <c r="M27" s="161">
        <f t="shared" si="8"/>
        <v>0</v>
      </c>
      <c r="N27" s="161">
        <f t="shared" si="8"/>
        <v>0</v>
      </c>
      <c r="O27" s="162">
        <f t="shared" si="8"/>
        <v>0</v>
      </c>
    </row>
    <row r="28" spans="2:15" s="13" customFormat="1" ht="24" customHeight="1" thickBot="1">
      <c r="B28" s="241" t="s">
        <v>100</v>
      </c>
      <c r="C28" s="242"/>
      <c r="D28" s="242"/>
      <c r="E28" s="242"/>
      <c r="F28" s="242"/>
      <c r="G28" s="242"/>
      <c r="H28" s="242"/>
      <c r="I28" s="242"/>
      <c r="J28" s="242"/>
      <c r="K28" s="242"/>
      <c r="L28" s="242"/>
      <c r="M28" s="242"/>
      <c r="N28" s="242"/>
      <c r="O28" s="140">
        <f>SUM(E27:O27)</f>
        <v>0</v>
      </c>
    </row>
    <row r="29" spans="2:15" s="13" customFormat="1" ht="33" customHeight="1" thickBot="1">
      <c r="B29" s="226"/>
      <c r="C29" s="226"/>
      <c r="D29" s="226"/>
      <c r="E29" s="226"/>
      <c r="F29" s="226"/>
      <c r="G29" s="226"/>
      <c r="H29" s="226"/>
      <c r="I29" s="226"/>
      <c r="J29" s="226"/>
      <c r="K29" s="226"/>
      <c r="L29" s="226"/>
      <c r="M29" s="226"/>
      <c r="N29" s="226"/>
      <c r="O29" s="226"/>
    </row>
    <row r="30" spans="2:15" s="13" customFormat="1" ht="51.75" customHeight="1" thickBot="1">
      <c r="B30" s="235" t="s">
        <v>238</v>
      </c>
      <c r="C30" s="236"/>
      <c r="D30" s="236"/>
      <c r="E30" s="236"/>
      <c r="F30" s="236"/>
      <c r="G30" s="236"/>
      <c r="H30" s="236"/>
      <c r="I30" s="236"/>
      <c r="J30" s="236"/>
      <c r="K30" s="236"/>
      <c r="L30" s="236"/>
      <c r="M30" s="236"/>
      <c r="N30" s="237" t="str">
        <f>IF(O28&gt;=O16,"Nil",O16-O28)</f>
        <v>Nil</v>
      </c>
      <c r="O30" s="238"/>
    </row>
    <row r="31" spans="2:15" s="13" customFormat="1" ht="33" customHeight="1">
      <c r="B31" s="222" t="s">
        <v>169</v>
      </c>
      <c r="C31" s="223"/>
      <c r="D31" s="223"/>
      <c r="E31" s="223"/>
      <c r="F31" s="223"/>
      <c r="G31" s="223"/>
      <c r="H31" s="223"/>
      <c r="I31" s="223"/>
      <c r="J31" s="223"/>
      <c r="K31" s="15"/>
      <c r="L31" s="15"/>
      <c r="M31" s="15"/>
      <c r="N31" s="15"/>
      <c r="O31" s="16"/>
    </row>
    <row r="32" spans="4:15" ht="15.75" hidden="1">
      <c r="D32" s="5"/>
      <c r="E32" s="5"/>
      <c r="F32" s="5"/>
      <c r="G32" s="5"/>
      <c r="H32" s="5"/>
      <c r="I32" s="5"/>
      <c r="J32" s="5"/>
      <c r="K32" s="5"/>
      <c r="L32" s="5"/>
      <c r="M32" s="5"/>
      <c r="N32" s="5"/>
      <c r="O32" s="6"/>
    </row>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sheetData>
  <sheetProtection password="91A7" sheet="1" selectLockedCells="1" selectUnlockedCells="1"/>
  <protectedRanges>
    <protectedRange sqref="N2:O5" name="Range4"/>
  </protectedRanges>
  <mergeCells count="32">
    <mergeCell ref="B1:O1"/>
    <mergeCell ref="B20:D20"/>
    <mergeCell ref="B14:D14"/>
    <mergeCell ref="B15:D15"/>
    <mergeCell ref="B13:D13"/>
    <mergeCell ref="B12:D12"/>
    <mergeCell ref="B3:O3"/>
    <mergeCell ref="B4:O4"/>
    <mergeCell ref="B6:O6"/>
    <mergeCell ref="B5:C5"/>
    <mergeCell ref="D5:O5"/>
    <mergeCell ref="B23:D23"/>
    <mergeCell ref="B21:D21"/>
    <mergeCell ref="B28:N28"/>
    <mergeCell ref="B24:D24"/>
    <mergeCell ref="B7:D7"/>
    <mergeCell ref="B19:D19"/>
    <mergeCell ref="B8:D8"/>
    <mergeCell ref="B9:D9"/>
    <mergeCell ref="B16:M16"/>
    <mergeCell ref="B17:O17"/>
    <mergeCell ref="B10:D10"/>
    <mergeCell ref="B11:D11"/>
    <mergeCell ref="B31:J31"/>
    <mergeCell ref="B27:D27"/>
    <mergeCell ref="B29:O29"/>
    <mergeCell ref="B18:O18"/>
    <mergeCell ref="B22:D22"/>
    <mergeCell ref="B25:D25"/>
    <mergeCell ref="B26:D26"/>
    <mergeCell ref="B30:M30"/>
    <mergeCell ref="N30:O30"/>
  </mergeCells>
  <hyperlinks>
    <hyperlink ref="B31" r:id="rId1" display="www.alrahiman.com"/>
  </hyperlinks>
  <printOptions horizontalCentered="1"/>
  <pageMargins left="0.35433070866141736" right="0.2755905511811024" top="0.31496062992125984" bottom="0.5511811023622047" header="0.2362204724409449" footer="0.31496062992125984"/>
  <pageSetup horizontalDpi="300" verticalDpi="300" orientation="portrait" scale="84" r:id="rId3"/>
  <drawing r:id="rId2"/>
</worksheet>
</file>

<file path=xl/worksheets/sheet5.xml><?xml version="1.0" encoding="utf-8"?>
<worksheet xmlns="http://schemas.openxmlformats.org/spreadsheetml/2006/main" xmlns:r="http://schemas.openxmlformats.org/officeDocument/2006/relationships">
  <sheetPr codeName="Sheet5"/>
  <dimension ref="B1:K80"/>
  <sheetViews>
    <sheetView showGridLines="0" showRowColHeaders="0" showZeros="0" zoomScalePageLayoutView="0" workbookViewId="0" topLeftCell="A1">
      <pane ySplit="1" topLeftCell="A58" activePane="bottomLeft" state="frozen"/>
      <selection pane="topLeft" activeCell="A1" sqref="A1"/>
      <selection pane="bottomLeft" activeCell="F71" sqref="F71"/>
    </sheetView>
  </sheetViews>
  <sheetFormatPr defaultColWidth="9.140625" defaultRowHeight="12.75"/>
  <cols>
    <col min="1" max="1" width="9.140625" style="24" customWidth="1"/>
    <col min="2" max="2" width="9.00390625" style="24" customWidth="1"/>
    <col min="3" max="7" width="13.140625" style="24" customWidth="1"/>
    <col min="8" max="8" width="14.00390625" style="24" customWidth="1"/>
    <col min="9" max="11" width="0" style="27" hidden="1" customWidth="1"/>
    <col min="12" max="16384" width="9.140625" style="24" customWidth="1"/>
  </cols>
  <sheetData>
    <row r="1" spans="2:8" ht="9" customHeight="1">
      <c r="B1" s="285"/>
      <c r="C1" s="285"/>
      <c r="D1" s="285"/>
      <c r="E1" s="285"/>
      <c r="F1" s="285"/>
      <c r="G1" s="285"/>
      <c r="H1" s="285"/>
    </row>
    <row r="2" spans="2:9" s="26" customFormat="1" ht="21" customHeight="1">
      <c r="B2" s="275" t="s">
        <v>49</v>
      </c>
      <c r="C2" s="275"/>
      <c r="D2" s="275"/>
      <c r="E2" s="275"/>
      <c r="F2" s="275"/>
      <c r="G2" s="275"/>
      <c r="H2" s="275"/>
      <c r="I2" s="25"/>
    </row>
    <row r="3" spans="2:9" s="26" customFormat="1" ht="24.75" customHeight="1">
      <c r="B3" s="276" t="s">
        <v>50</v>
      </c>
      <c r="C3" s="276"/>
      <c r="D3" s="276"/>
      <c r="E3" s="276"/>
      <c r="F3" s="276"/>
      <c r="G3" s="276"/>
      <c r="H3" s="276"/>
      <c r="I3" s="25"/>
    </row>
    <row r="4" spans="2:8" ht="78.75" customHeight="1">
      <c r="B4" s="249" t="s">
        <v>260</v>
      </c>
      <c r="C4" s="249"/>
      <c r="D4" s="249"/>
      <c r="E4" s="249"/>
      <c r="F4" s="249"/>
      <c r="G4" s="249"/>
      <c r="H4" s="249"/>
    </row>
    <row r="5" spans="2:9" ht="15.75" customHeight="1">
      <c r="B5" s="255" t="s">
        <v>51</v>
      </c>
      <c r="C5" s="256"/>
      <c r="D5" s="256"/>
      <c r="E5" s="256"/>
      <c r="F5" s="277">
        <f>Entry!E3</f>
        <v>0</v>
      </c>
      <c r="G5" s="278"/>
      <c r="H5" s="279"/>
      <c r="I5" s="28" t="s">
        <v>52</v>
      </c>
    </row>
    <row r="6" spans="2:9" ht="15.75" customHeight="1">
      <c r="B6" s="257"/>
      <c r="C6" s="258"/>
      <c r="D6" s="258"/>
      <c r="E6" s="258"/>
      <c r="F6" s="250">
        <f>Entry!E5</f>
        <v>0</v>
      </c>
      <c r="G6" s="251"/>
      <c r="H6" s="252"/>
      <c r="I6" s="28"/>
    </row>
    <row r="7" spans="2:9" ht="15.75" customHeight="1">
      <c r="B7" s="259"/>
      <c r="C7" s="260"/>
      <c r="D7" s="260"/>
      <c r="E7" s="260"/>
      <c r="F7" s="261">
        <f>Entry!E4</f>
        <v>0</v>
      </c>
      <c r="G7" s="262"/>
      <c r="H7" s="263"/>
      <c r="I7" s="28"/>
    </row>
    <row r="8" spans="2:11" s="26" customFormat="1" ht="23.25" customHeight="1">
      <c r="B8" s="264" t="s">
        <v>187</v>
      </c>
      <c r="C8" s="264"/>
      <c r="D8" s="264"/>
      <c r="E8" s="264"/>
      <c r="F8" s="250">
        <f>Entry!E6</f>
        <v>0</v>
      </c>
      <c r="G8" s="251"/>
      <c r="H8" s="252"/>
      <c r="I8" s="35" t="s">
        <v>53</v>
      </c>
      <c r="J8" s="25" t="s">
        <v>54</v>
      </c>
      <c r="K8" s="36">
        <v>2009</v>
      </c>
    </row>
    <row r="9" spans="2:11" s="26" customFormat="1" ht="23.25" customHeight="1">
      <c r="B9" s="265" t="s">
        <v>55</v>
      </c>
      <c r="C9" s="265"/>
      <c r="D9" s="265"/>
      <c r="E9" s="265"/>
      <c r="F9" s="253" t="s">
        <v>56</v>
      </c>
      <c r="G9" s="253"/>
      <c r="H9" s="253"/>
      <c r="I9" s="35" t="s">
        <v>57</v>
      </c>
      <c r="J9" s="25" t="s">
        <v>58</v>
      </c>
      <c r="K9" s="25"/>
    </row>
    <row r="10" spans="2:11" s="26" customFormat="1" ht="15" customHeight="1">
      <c r="B10" s="282"/>
      <c r="C10" s="282"/>
      <c r="D10" s="282"/>
      <c r="E10" s="282"/>
      <c r="F10" s="282"/>
      <c r="G10" s="282"/>
      <c r="H10" s="282"/>
      <c r="I10" s="35"/>
      <c r="J10" s="25"/>
      <c r="K10" s="25"/>
    </row>
    <row r="11" spans="2:10" ht="38.25" customHeight="1">
      <c r="B11" s="266" t="s">
        <v>247</v>
      </c>
      <c r="C11" s="266"/>
      <c r="D11" s="266"/>
      <c r="E11" s="266"/>
      <c r="F11" s="266"/>
      <c r="G11" s="266"/>
      <c r="H11" s="266"/>
      <c r="I11" s="28" t="s">
        <v>59</v>
      </c>
      <c r="J11" s="27" t="s">
        <v>60</v>
      </c>
    </row>
    <row r="12" spans="2:10" ht="48" customHeight="1">
      <c r="B12" s="39" t="s">
        <v>61</v>
      </c>
      <c r="C12" s="254" t="s">
        <v>62</v>
      </c>
      <c r="D12" s="254"/>
      <c r="E12" s="254"/>
      <c r="F12" s="254"/>
      <c r="G12" s="254"/>
      <c r="H12" s="74">
        <f>SUM(Data!F21:O21)</f>
        <v>0</v>
      </c>
      <c r="I12" s="28" t="s">
        <v>63</v>
      </c>
      <c r="J12" s="27" t="s">
        <v>64</v>
      </c>
    </row>
    <row r="13" spans="2:10" ht="54.75" customHeight="1">
      <c r="B13" s="40" t="s">
        <v>65</v>
      </c>
      <c r="C13" s="254" t="s">
        <v>66</v>
      </c>
      <c r="D13" s="254"/>
      <c r="E13" s="254"/>
      <c r="F13" s="254"/>
      <c r="G13" s="254"/>
      <c r="H13" s="44" t="s">
        <v>67</v>
      </c>
      <c r="I13" s="28" t="s">
        <v>68</v>
      </c>
      <c r="J13" s="27" t="s">
        <v>69</v>
      </c>
    </row>
    <row r="14" spans="2:10" ht="71.25" customHeight="1">
      <c r="B14" s="40" t="s">
        <v>70</v>
      </c>
      <c r="C14" s="254" t="s">
        <v>167</v>
      </c>
      <c r="D14" s="254"/>
      <c r="E14" s="254"/>
      <c r="F14" s="254"/>
      <c r="G14" s="254"/>
      <c r="H14" s="44" t="s">
        <v>67</v>
      </c>
      <c r="I14" s="28" t="s">
        <v>71</v>
      </c>
      <c r="J14" s="27" t="s">
        <v>72</v>
      </c>
    </row>
    <row r="15" spans="2:10" ht="48" customHeight="1">
      <c r="B15" s="40" t="s">
        <v>73</v>
      </c>
      <c r="C15" s="254" t="s">
        <v>74</v>
      </c>
      <c r="D15" s="254"/>
      <c r="E15" s="254"/>
      <c r="F15" s="254"/>
      <c r="G15" s="254"/>
      <c r="H15" s="44" t="s">
        <v>67</v>
      </c>
      <c r="I15" s="28" t="s">
        <v>75</v>
      </c>
      <c r="J15" s="27" t="s">
        <v>76</v>
      </c>
    </row>
    <row r="16" spans="2:10" ht="48" customHeight="1">
      <c r="B16" s="41">
        <v>2</v>
      </c>
      <c r="C16" s="270" t="s">
        <v>77</v>
      </c>
      <c r="D16" s="270"/>
      <c r="E16" s="270"/>
      <c r="F16" s="270"/>
      <c r="G16" s="270"/>
      <c r="H16" s="270"/>
      <c r="I16" s="28" t="s">
        <v>78</v>
      </c>
      <c r="J16" s="27" t="s">
        <v>79</v>
      </c>
    </row>
    <row r="17" spans="2:10" ht="20.25" customHeight="1">
      <c r="B17" s="29"/>
      <c r="C17" s="29"/>
      <c r="D17" s="29"/>
      <c r="E17" s="29"/>
      <c r="F17" s="29"/>
      <c r="G17" s="29"/>
      <c r="H17" s="29"/>
      <c r="I17" s="28" t="s">
        <v>80</v>
      </c>
      <c r="J17" s="27" t="s">
        <v>79</v>
      </c>
    </row>
    <row r="18" spans="2:10" ht="27.75" customHeight="1">
      <c r="B18" s="29"/>
      <c r="C18" s="274" t="s">
        <v>81</v>
      </c>
      <c r="D18" s="274"/>
      <c r="E18" s="274"/>
      <c r="F18" s="274"/>
      <c r="G18" s="274"/>
      <c r="H18" s="274"/>
      <c r="I18" s="28" t="s">
        <v>82</v>
      </c>
      <c r="J18" s="27" t="s">
        <v>83</v>
      </c>
    </row>
    <row r="19" spans="2:9" ht="28.5" customHeight="1">
      <c r="B19" s="268" t="s">
        <v>84</v>
      </c>
      <c r="C19" s="268"/>
      <c r="D19" s="268"/>
      <c r="E19" s="268"/>
      <c r="F19" s="268"/>
      <c r="G19" s="268"/>
      <c r="H19" s="268"/>
      <c r="I19" s="28" t="s">
        <v>85</v>
      </c>
    </row>
    <row r="20" spans="2:9" ht="44.25" customHeight="1">
      <c r="B20" s="269" t="str">
        <f>"I, "&amp;Entry!E3&amp;", "&amp;Entry!E5&amp;", "&amp;Entry!E4&amp;" do hereby declare that what is stated above is true to the best of my knowledge and belief."</f>
        <v>I, , ,  do hereby declare that what is stated above is true to the best of my knowledge and belief.</v>
      </c>
      <c r="C20" s="269"/>
      <c r="D20" s="269"/>
      <c r="E20" s="269"/>
      <c r="F20" s="269"/>
      <c r="G20" s="269"/>
      <c r="H20" s="269"/>
      <c r="I20" s="28" t="s">
        <v>86</v>
      </c>
    </row>
    <row r="21" spans="2:9" ht="21.75" customHeight="1">
      <c r="B21" s="273" t="str">
        <f ca="1">"Verified today on the, "&amp;DAY(TODAY())&amp;VLOOKUP(DAY(TODAY()),data,2,FALSE)&amp;" day of  "&amp;VLOOKUP(MONTH(TODAY()),data,3,FALSE)&amp;"  "&amp;YEAR(TODAY())</f>
        <v>Verified today on the, 29th day of  January  2020</v>
      </c>
      <c r="C21" s="273"/>
      <c r="D21" s="273"/>
      <c r="E21" s="273"/>
      <c r="F21" s="273"/>
      <c r="G21" s="273"/>
      <c r="H21" s="273"/>
      <c r="I21" s="28"/>
    </row>
    <row r="22" spans="2:9" ht="21.75" customHeight="1">
      <c r="B22" s="295" t="s">
        <v>87</v>
      </c>
      <c r="C22" s="295"/>
      <c r="D22" s="30"/>
      <c r="E22" s="30"/>
      <c r="F22" s="31"/>
      <c r="G22" s="280" t="s">
        <v>88</v>
      </c>
      <c r="H22" s="280"/>
      <c r="I22" s="28" t="s">
        <v>89</v>
      </c>
    </row>
    <row r="23" spans="2:9" ht="21.75" customHeight="1">
      <c r="B23" s="295" t="s">
        <v>111</v>
      </c>
      <c r="C23" s="295"/>
      <c r="D23" s="30"/>
      <c r="E23" s="30"/>
      <c r="F23" s="29"/>
      <c r="G23" s="281" t="s">
        <v>90</v>
      </c>
      <c r="H23" s="281"/>
      <c r="I23" s="28" t="s">
        <v>91</v>
      </c>
    </row>
    <row r="24" spans="2:9" ht="30.75" customHeight="1">
      <c r="B24" s="271"/>
      <c r="C24" s="272"/>
      <c r="D24" s="272"/>
      <c r="E24" s="272"/>
      <c r="F24" s="272"/>
      <c r="G24" s="29"/>
      <c r="H24" s="29"/>
      <c r="I24" s="32" t="s">
        <v>92</v>
      </c>
    </row>
    <row r="25" spans="2:9" ht="12.75">
      <c r="B25" s="33"/>
      <c r="I25" s="32" t="s">
        <v>93</v>
      </c>
    </row>
    <row r="26" spans="3:9" ht="12.75">
      <c r="C26" s="34"/>
      <c r="D26" s="34"/>
      <c r="E26" s="34"/>
      <c r="F26" s="34"/>
      <c r="G26" s="34"/>
      <c r="H26" s="34"/>
      <c r="I26" s="32" t="s">
        <v>94</v>
      </c>
    </row>
    <row r="27" spans="2:10" ht="12.75" customHeight="1">
      <c r="B27" s="296" t="s">
        <v>38</v>
      </c>
      <c r="C27" s="296"/>
      <c r="D27" s="296"/>
      <c r="E27" s="296"/>
      <c r="F27" s="296"/>
      <c r="G27" s="296"/>
      <c r="H27" s="296"/>
      <c r="I27" s="296"/>
      <c r="J27" s="296"/>
    </row>
    <row r="28" spans="2:10" ht="16.5" customHeight="1">
      <c r="B28" s="297" t="s">
        <v>39</v>
      </c>
      <c r="C28" s="297"/>
      <c r="D28" s="297"/>
      <c r="E28" s="297"/>
      <c r="F28" s="297"/>
      <c r="G28" s="297"/>
      <c r="H28" s="297"/>
      <c r="I28" s="297"/>
      <c r="J28" s="297"/>
    </row>
    <row r="29" spans="2:10" ht="16.5" customHeight="1">
      <c r="B29" s="283" t="s">
        <v>40</v>
      </c>
      <c r="C29" s="283"/>
      <c r="D29" s="283"/>
      <c r="E29" s="283"/>
      <c r="F29" s="283"/>
      <c r="G29" s="283"/>
      <c r="H29" s="283"/>
      <c r="I29" s="283"/>
      <c r="J29" s="283"/>
    </row>
    <row r="30" ht="12.75">
      <c r="I30" s="32" t="s">
        <v>95</v>
      </c>
    </row>
    <row r="31" spans="2:11" s="48" customFormat="1" ht="25.5" customHeight="1">
      <c r="B31" s="46" t="s">
        <v>101</v>
      </c>
      <c r="C31" s="284" t="s">
        <v>102</v>
      </c>
      <c r="D31" s="284"/>
      <c r="E31" s="284"/>
      <c r="F31" s="284"/>
      <c r="G31" s="284"/>
      <c r="H31" s="46" t="s">
        <v>103</v>
      </c>
      <c r="I31" s="38"/>
      <c r="J31" s="47"/>
      <c r="K31" s="47"/>
    </row>
    <row r="32" spans="2:9" ht="45.75" customHeight="1">
      <c r="B32" s="49">
        <v>1</v>
      </c>
      <c r="C32" s="267" t="s">
        <v>41</v>
      </c>
      <c r="D32" s="267"/>
      <c r="E32" s="267"/>
      <c r="F32" s="267"/>
      <c r="G32" s="267"/>
      <c r="H32" s="50">
        <f>SUM(Data!E22)</f>
        <v>0</v>
      </c>
      <c r="I32" s="37"/>
    </row>
    <row r="33" spans="2:9" ht="45.75" customHeight="1">
      <c r="B33" s="49">
        <v>2</v>
      </c>
      <c r="C33" s="267" t="s">
        <v>42</v>
      </c>
      <c r="D33" s="267"/>
      <c r="E33" s="267"/>
      <c r="F33" s="267"/>
      <c r="G33" s="267"/>
      <c r="H33" s="50">
        <f>SUM(Entry!V26-Entry!W24)</f>
        <v>0</v>
      </c>
      <c r="I33" s="37"/>
    </row>
    <row r="34" spans="2:9" ht="45.75" customHeight="1">
      <c r="B34" s="49">
        <v>3</v>
      </c>
      <c r="C34" s="267" t="s">
        <v>43</v>
      </c>
      <c r="D34" s="267"/>
      <c r="E34" s="267"/>
      <c r="F34" s="267"/>
      <c r="G34" s="267"/>
      <c r="H34" s="50">
        <f>SUM(H32:H33)</f>
        <v>0</v>
      </c>
      <c r="I34" s="37"/>
    </row>
    <row r="35" spans="2:9" ht="45.75" customHeight="1">
      <c r="B35" s="49">
        <v>4</v>
      </c>
      <c r="C35" s="267" t="s">
        <v>44</v>
      </c>
      <c r="D35" s="267"/>
      <c r="E35" s="267"/>
      <c r="F35" s="267"/>
      <c r="G35" s="267"/>
      <c r="H35" s="50">
        <f>Data!E15</f>
        <v>0</v>
      </c>
      <c r="I35" s="37"/>
    </row>
    <row r="36" spans="2:9" ht="45.75" customHeight="1">
      <c r="B36" s="49">
        <v>5</v>
      </c>
      <c r="C36" s="267" t="s">
        <v>45</v>
      </c>
      <c r="D36" s="267"/>
      <c r="E36" s="267"/>
      <c r="F36" s="267"/>
      <c r="G36" s="267"/>
      <c r="H36" s="51" t="str">
        <f>IF(Data!E27&gt;0,Data!E27,"Nil")</f>
        <v>Nil</v>
      </c>
      <c r="I36" s="37"/>
    </row>
    <row r="37" spans="2:9" ht="45.75" customHeight="1">
      <c r="B37" s="49">
        <v>6</v>
      </c>
      <c r="C37" s="267" t="s">
        <v>46</v>
      </c>
      <c r="D37" s="267"/>
      <c r="E37" s="267"/>
      <c r="F37" s="267"/>
      <c r="G37" s="267"/>
      <c r="H37" s="50">
        <f>SUM(H35)-SUM(H36)</f>
        <v>0</v>
      </c>
      <c r="I37" s="37"/>
    </row>
    <row r="38" spans="2:9" ht="45.75" customHeight="1">
      <c r="B38" s="49">
        <v>7</v>
      </c>
      <c r="C38" s="267" t="s">
        <v>47</v>
      </c>
      <c r="D38" s="267"/>
      <c r="E38" s="267"/>
      <c r="F38" s="267"/>
      <c r="G38" s="267"/>
      <c r="H38" s="50">
        <f>'Form 10E'!H73</f>
        <v>0</v>
      </c>
      <c r="I38" s="37"/>
    </row>
    <row r="39" spans="2:9" ht="45.75" customHeight="1">
      <c r="B39" s="49">
        <v>8</v>
      </c>
      <c r="C39" s="267" t="s">
        <v>48</v>
      </c>
      <c r="D39" s="267"/>
      <c r="E39" s="267"/>
      <c r="F39" s="267"/>
      <c r="G39" s="267"/>
      <c r="H39" s="52" t="str">
        <f>IF(SUM(H37-H38)&lt;1,"Nil",SUM(H37-H38))</f>
        <v>Nil</v>
      </c>
      <c r="I39" s="37"/>
    </row>
    <row r="43" ht="18.75" customHeight="1">
      <c r="E43" s="258" t="s">
        <v>34</v>
      </c>
    </row>
    <row r="44" ht="18.75" customHeight="1">
      <c r="E44" s="258"/>
    </row>
    <row r="45" spans="5:8" ht="18.75" customHeight="1">
      <c r="E45" s="53" t="s">
        <v>35</v>
      </c>
      <c r="F45" s="286">
        <f>Entry!E3</f>
        <v>0</v>
      </c>
      <c r="G45" s="287"/>
      <c r="H45" s="287"/>
    </row>
    <row r="46" spans="2:8" ht="18.75" customHeight="1">
      <c r="B46" s="295" t="s">
        <v>87</v>
      </c>
      <c r="C46" s="295"/>
      <c r="E46" s="54" t="s">
        <v>0</v>
      </c>
      <c r="F46" s="286">
        <f>Entry!E5</f>
        <v>0</v>
      </c>
      <c r="G46" s="287"/>
      <c r="H46" s="287"/>
    </row>
    <row r="47" spans="2:8" ht="18.75" customHeight="1">
      <c r="B47" s="295" t="s">
        <v>111</v>
      </c>
      <c r="C47" s="295"/>
      <c r="E47" s="54" t="s">
        <v>96</v>
      </c>
      <c r="F47" s="286">
        <f>Entry!E4</f>
        <v>0</v>
      </c>
      <c r="G47" s="287"/>
      <c r="H47" s="287"/>
    </row>
    <row r="48" spans="5:8" ht="18.75" customHeight="1">
      <c r="E48" s="54"/>
      <c r="F48" s="55"/>
      <c r="G48" s="56"/>
      <c r="H48" s="56"/>
    </row>
    <row r="49" spans="5:8" ht="18.75" customHeight="1">
      <c r="E49" s="54"/>
      <c r="F49" s="55"/>
      <c r="G49" s="56"/>
      <c r="H49" s="56"/>
    </row>
    <row r="50" spans="5:8" ht="18.75" customHeight="1">
      <c r="E50" s="54"/>
      <c r="F50" s="55"/>
      <c r="G50" s="56"/>
      <c r="H50" s="56"/>
    </row>
    <row r="51" spans="5:8" ht="18.75" customHeight="1">
      <c r="E51" s="54"/>
      <c r="F51" s="55"/>
      <c r="G51" s="56"/>
      <c r="H51" s="56"/>
    </row>
    <row r="52" spans="5:8" ht="18.75" customHeight="1">
      <c r="E52" s="54"/>
      <c r="F52" s="55"/>
      <c r="G52" s="56"/>
      <c r="H52" s="56"/>
    </row>
    <row r="53" spans="5:8" ht="13.5" customHeight="1">
      <c r="E53" s="54"/>
      <c r="F53" s="55"/>
      <c r="G53" s="56"/>
      <c r="H53" s="56"/>
    </row>
    <row r="54" ht="18.75" customHeight="1">
      <c r="B54" s="24" t="s">
        <v>200</v>
      </c>
    </row>
    <row r="55" ht="18.75" customHeight="1"/>
    <row r="58" spans="2:8" ht="20.25" customHeight="1">
      <c r="B58" s="292" t="s">
        <v>17</v>
      </c>
      <c r="C58" s="292"/>
      <c r="D58" s="292"/>
      <c r="E58" s="292"/>
      <c r="F58" s="292"/>
      <c r="G58" s="292"/>
      <c r="H58" s="292"/>
    </row>
    <row r="59" spans="2:8" ht="18" customHeight="1">
      <c r="B59" s="293" t="s">
        <v>18</v>
      </c>
      <c r="C59" s="293"/>
      <c r="D59" s="293"/>
      <c r="E59" s="293"/>
      <c r="F59" s="293"/>
      <c r="G59" s="293"/>
      <c r="H59" s="293"/>
    </row>
    <row r="60" spans="2:8" ht="28.5" customHeight="1">
      <c r="B60" s="7"/>
      <c r="C60" s="7"/>
      <c r="D60" s="7"/>
      <c r="E60" s="7"/>
      <c r="F60" s="7"/>
      <c r="G60" s="7"/>
      <c r="H60" s="7"/>
    </row>
    <row r="61" spans="2:8" ht="129.75" customHeight="1">
      <c r="B61" s="8" t="s">
        <v>19</v>
      </c>
      <c r="C61" s="9" t="s">
        <v>20</v>
      </c>
      <c r="D61" s="9" t="s">
        <v>21</v>
      </c>
      <c r="E61" s="9" t="s">
        <v>22</v>
      </c>
      <c r="F61" s="9" t="s">
        <v>23</v>
      </c>
      <c r="G61" s="9" t="s">
        <v>24</v>
      </c>
      <c r="H61" s="9" t="s">
        <v>25</v>
      </c>
    </row>
    <row r="62" spans="2:8" ht="20.25" customHeight="1">
      <c r="B62" s="10" t="s">
        <v>26</v>
      </c>
      <c r="C62" s="10" t="s">
        <v>27</v>
      </c>
      <c r="D62" s="10" t="s">
        <v>28</v>
      </c>
      <c r="E62" s="10" t="s">
        <v>29</v>
      </c>
      <c r="F62" s="10" t="s">
        <v>30</v>
      </c>
      <c r="G62" s="10" t="s">
        <v>31</v>
      </c>
      <c r="H62" s="10" t="s">
        <v>32</v>
      </c>
    </row>
    <row r="63" spans="2:8" ht="32.25" customHeight="1">
      <c r="B63" s="42" t="s">
        <v>5</v>
      </c>
      <c r="C63" s="17">
        <f>Entry!G44</f>
        <v>0</v>
      </c>
      <c r="D63" s="18">
        <f>Entry!C24</f>
        <v>0</v>
      </c>
      <c r="E63" s="21">
        <f aca="true" t="shared" si="0" ref="E63:E68">IF(C63="","",SUM(C63:D63))</f>
        <v>0</v>
      </c>
      <c r="F63" s="17">
        <f>Data!O15</f>
        <v>0</v>
      </c>
      <c r="G63" s="17">
        <f>Data!O27</f>
        <v>0</v>
      </c>
      <c r="H63" s="17">
        <f aca="true" t="shared" si="1" ref="H63:H68">G63-F63</f>
        <v>0</v>
      </c>
    </row>
    <row r="64" spans="2:8" ht="32.25" customHeight="1">
      <c r="B64" s="43" t="s">
        <v>4</v>
      </c>
      <c r="C64" s="19">
        <f>Entry!G43</f>
        <v>0</v>
      </c>
      <c r="D64" s="20">
        <f>Entry!E24</f>
        <v>0</v>
      </c>
      <c r="E64" s="21">
        <f t="shared" si="0"/>
        <v>0</v>
      </c>
      <c r="F64" s="19">
        <f>Data!N15</f>
        <v>0</v>
      </c>
      <c r="G64" s="19">
        <f>Data!N27</f>
        <v>0</v>
      </c>
      <c r="H64" s="19">
        <f t="shared" si="1"/>
        <v>0</v>
      </c>
    </row>
    <row r="65" spans="2:8" ht="32.25" customHeight="1">
      <c r="B65" s="43" t="s">
        <v>3</v>
      </c>
      <c r="C65" s="19">
        <f>Entry!G42</f>
        <v>0</v>
      </c>
      <c r="D65" s="20">
        <f>Entry!G24</f>
        <v>0</v>
      </c>
      <c r="E65" s="21">
        <f t="shared" si="0"/>
        <v>0</v>
      </c>
      <c r="F65" s="19">
        <f>Data!M15</f>
        <v>0</v>
      </c>
      <c r="G65" s="19">
        <f>Data!M27</f>
        <v>0</v>
      </c>
      <c r="H65" s="19">
        <f t="shared" si="1"/>
        <v>0</v>
      </c>
    </row>
    <row r="66" spans="2:8" ht="32.25" customHeight="1">
      <c r="B66" s="43" t="s">
        <v>168</v>
      </c>
      <c r="C66" s="19">
        <f>Entry!G41</f>
        <v>0</v>
      </c>
      <c r="D66" s="19">
        <f>Entry!I24</f>
        <v>0</v>
      </c>
      <c r="E66" s="21">
        <f t="shared" si="0"/>
        <v>0</v>
      </c>
      <c r="F66" s="19">
        <f>Data!L15</f>
        <v>0</v>
      </c>
      <c r="G66" s="19">
        <f>Data!L27</f>
        <v>0</v>
      </c>
      <c r="H66" s="19">
        <f t="shared" si="1"/>
        <v>0</v>
      </c>
    </row>
    <row r="67" spans="2:8" ht="32.25" customHeight="1">
      <c r="B67" s="121" t="s">
        <v>186</v>
      </c>
      <c r="C67" s="126">
        <f>Entry!G40</f>
        <v>0</v>
      </c>
      <c r="D67" s="126">
        <f>Entry!K24</f>
        <v>0</v>
      </c>
      <c r="E67" s="127">
        <f t="shared" si="0"/>
        <v>0</v>
      </c>
      <c r="F67" s="126">
        <f>Data!K15</f>
        <v>0</v>
      </c>
      <c r="G67" s="126">
        <f>Data!K27</f>
        <v>0</v>
      </c>
      <c r="H67" s="126">
        <f t="shared" si="1"/>
        <v>0</v>
      </c>
    </row>
    <row r="68" spans="2:8" ht="32.25" customHeight="1">
      <c r="B68" s="128" t="s">
        <v>199</v>
      </c>
      <c r="C68" s="122">
        <f>Entry!G39</f>
        <v>0</v>
      </c>
      <c r="D68" s="122">
        <f>Entry!M24</f>
        <v>0</v>
      </c>
      <c r="E68" s="123">
        <f t="shared" si="0"/>
        <v>0</v>
      </c>
      <c r="F68" s="122">
        <f>Data!J15</f>
        <v>0</v>
      </c>
      <c r="G68" s="122">
        <f>Data!J27</f>
        <v>0</v>
      </c>
      <c r="H68" s="122">
        <f t="shared" si="1"/>
        <v>0</v>
      </c>
    </row>
    <row r="69" spans="2:8" ht="32.25" customHeight="1">
      <c r="B69" s="128" t="s">
        <v>243</v>
      </c>
      <c r="C69" s="122">
        <f>Entry!G38</f>
        <v>0</v>
      </c>
      <c r="D69" s="122">
        <f>Entry!O24</f>
        <v>0</v>
      </c>
      <c r="E69" s="123">
        <f>IF(C69="","",SUM(C69:D69))</f>
        <v>0</v>
      </c>
      <c r="F69" s="122">
        <f>Data!I15</f>
        <v>0</v>
      </c>
      <c r="G69" s="122">
        <f>Data!I27</f>
        <v>0</v>
      </c>
      <c r="H69" s="122">
        <f>G69-F69</f>
        <v>0</v>
      </c>
    </row>
    <row r="70" spans="2:8" ht="32.25" customHeight="1">
      <c r="B70" s="128" t="s">
        <v>246</v>
      </c>
      <c r="C70" s="122">
        <f>Entry!G37</f>
        <v>0</v>
      </c>
      <c r="D70" s="122">
        <f>Entry!Q24</f>
        <v>0</v>
      </c>
      <c r="E70" s="123">
        <f>IF(C70="","",SUM(C70:D70))</f>
        <v>0</v>
      </c>
      <c r="F70" s="122">
        <f>Data!H15</f>
        <v>0</v>
      </c>
      <c r="G70" s="122">
        <f>Data!H27</f>
        <v>0</v>
      </c>
      <c r="H70" s="122">
        <f>G70-F70</f>
        <v>0</v>
      </c>
    </row>
    <row r="71" spans="2:8" ht="32.25" customHeight="1">
      <c r="B71" s="128" t="s">
        <v>249</v>
      </c>
      <c r="C71" s="122">
        <f>Entry!G36</f>
        <v>0</v>
      </c>
      <c r="D71" s="122">
        <f>Entry!S24</f>
        <v>0</v>
      </c>
      <c r="E71" s="123">
        <f>IF(C71="","",SUM(C71:D71))</f>
        <v>0</v>
      </c>
      <c r="F71" s="122">
        <f>Data!G15</f>
        <v>0</v>
      </c>
      <c r="G71" s="122">
        <f>Data!G27</f>
        <v>0</v>
      </c>
      <c r="H71" s="122">
        <f>G71-F71</f>
        <v>0</v>
      </c>
    </row>
    <row r="72" spans="2:8" ht="32.25" customHeight="1">
      <c r="B72" s="128" t="s">
        <v>253</v>
      </c>
      <c r="C72" s="122">
        <f>Entry!G35</f>
        <v>0</v>
      </c>
      <c r="D72" s="122">
        <f>Entry!U24</f>
        <v>0</v>
      </c>
      <c r="E72" s="123">
        <f>IF(C72="","",SUM(C72:D72))</f>
        <v>0</v>
      </c>
      <c r="F72" s="122">
        <f>Data!F15</f>
        <v>0</v>
      </c>
      <c r="G72" s="122">
        <f>Data!F27</f>
        <v>0</v>
      </c>
      <c r="H72" s="122">
        <f>G72-F72</f>
        <v>0</v>
      </c>
    </row>
    <row r="73" spans="2:8" ht="35.25" customHeight="1">
      <c r="B73" s="22" t="s">
        <v>33</v>
      </c>
      <c r="C73" s="23">
        <f>SUM(C63:C72)</f>
        <v>0</v>
      </c>
      <c r="D73" s="23">
        <f>SUM(D63:D72)</f>
        <v>0</v>
      </c>
      <c r="E73" s="23">
        <f>SUM(E63:E72)</f>
        <v>0</v>
      </c>
      <c r="F73" s="23">
        <f>SUM(F63:F72)</f>
        <v>0</v>
      </c>
      <c r="G73" s="23">
        <f>SUM(G63:G72)</f>
        <v>0</v>
      </c>
      <c r="H73" s="23">
        <f>SUM(H63:K72)</f>
        <v>0</v>
      </c>
    </row>
    <row r="74" spans="2:8" ht="16.5" customHeight="1">
      <c r="B74" s="57"/>
      <c r="C74" s="58"/>
      <c r="D74" s="58"/>
      <c r="E74" s="58"/>
      <c r="F74" s="58"/>
      <c r="G74" s="58"/>
      <c r="H74" s="58"/>
    </row>
    <row r="75" spans="2:8" ht="12.75">
      <c r="B75" s="7"/>
      <c r="C75" s="7"/>
      <c r="D75" s="7"/>
      <c r="E75" s="289" t="s">
        <v>34</v>
      </c>
      <c r="G75" s="290"/>
      <c r="H75" s="290"/>
    </row>
    <row r="76" spans="2:8" ht="14.25" customHeight="1">
      <c r="B76" s="7"/>
      <c r="C76" s="7"/>
      <c r="D76" s="7"/>
      <c r="E76" s="289"/>
      <c r="G76" s="290"/>
      <c r="H76" s="290"/>
    </row>
    <row r="77" spans="2:8" ht="18.75" customHeight="1">
      <c r="B77" s="7"/>
      <c r="C77" s="7"/>
      <c r="D77" s="7"/>
      <c r="E77" s="11" t="s">
        <v>35</v>
      </c>
      <c r="F77" s="291">
        <f>Entry!E3</f>
        <v>0</v>
      </c>
      <c r="G77" s="291"/>
      <c r="H77" s="291"/>
    </row>
    <row r="78" spans="2:8" ht="18.75" customHeight="1">
      <c r="B78" s="294" t="s">
        <v>112</v>
      </c>
      <c r="C78" s="294"/>
      <c r="D78" s="7"/>
      <c r="E78" s="11" t="s">
        <v>36</v>
      </c>
      <c r="F78" s="291">
        <f>Entry!E5</f>
        <v>0</v>
      </c>
      <c r="G78" s="291"/>
      <c r="H78" s="291"/>
    </row>
    <row r="79" spans="2:8" ht="18.75" customHeight="1">
      <c r="B79" s="294" t="s">
        <v>113</v>
      </c>
      <c r="C79" s="294"/>
      <c r="D79" s="60"/>
      <c r="E79" s="11" t="s">
        <v>37</v>
      </c>
      <c r="F79" s="291">
        <f>Entry!E4</f>
        <v>0</v>
      </c>
      <c r="G79" s="291"/>
      <c r="H79" s="291"/>
    </row>
    <row r="80" spans="2:8" ht="55.5" customHeight="1">
      <c r="B80" s="24" t="s">
        <v>218</v>
      </c>
      <c r="C80" s="89"/>
      <c r="D80" s="89"/>
      <c r="E80" s="7"/>
      <c r="F80" s="11"/>
      <c r="G80" s="288"/>
      <c r="H80" s="288"/>
    </row>
  </sheetData>
  <sheetProtection password="91A7" sheet="1" selectLockedCells="1"/>
  <mergeCells count="56">
    <mergeCell ref="F45:H45"/>
    <mergeCell ref="F46:H46"/>
    <mergeCell ref="B78:C78"/>
    <mergeCell ref="B79:C79"/>
    <mergeCell ref="B22:C22"/>
    <mergeCell ref="B23:C23"/>
    <mergeCell ref="B46:C46"/>
    <mergeCell ref="B47:C47"/>
    <mergeCell ref="B27:J27"/>
    <mergeCell ref="B28:J28"/>
    <mergeCell ref="B1:H1"/>
    <mergeCell ref="F47:H47"/>
    <mergeCell ref="G80:H80"/>
    <mergeCell ref="E75:E76"/>
    <mergeCell ref="G75:H76"/>
    <mergeCell ref="F77:H77"/>
    <mergeCell ref="F78:H78"/>
    <mergeCell ref="F79:H79"/>
    <mergeCell ref="B58:H58"/>
    <mergeCell ref="B59:H59"/>
    <mergeCell ref="B29:J29"/>
    <mergeCell ref="C32:G32"/>
    <mergeCell ref="C33:G33"/>
    <mergeCell ref="C31:G31"/>
    <mergeCell ref="C34:G34"/>
    <mergeCell ref="C35:G35"/>
    <mergeCell ref="C39:G39"/>
    <mergeCell ref="E43:E44"/>
    <mergeCell ref="B2:H2"/>
    <mergeCell ref="B3:H3"/>
    <mergeCell ref="F5:H5"/>
    <mergeCell ref="G22:H22"/>
    <mergeCell ref="G23:H23"/>
    <mergeCell ref="C36:G36"/>
    <mergeCell ref="C14:G14"/>
    <mergeCell ref="B10:H10"/>
    <mergeCell ref="B11:H11"/>
    <mergeCell ref="C38:G38"/>
    <mergeCell ref="B19:H19"/>
    <mergeCell ref="B20:H20"/>
    <mergeCell ref="C15:G15"/>
    <mergeCell ref="C16:H16"/>
    <mergeCell ref="C37:G37"/>
    <mergeCell ref="B24:F24"/>
    <mergeCell ref="B21:H21"/>
    <mergeCell ref="C18:H18"/>
    <mergeCell ref="B4:H4"/>
    <mergeCell ref="F8:H8"/>
    <mergeCell ref="F9:H9"/>
    <mergeCell ref="C12:G12"/>
    <mergeCell ref="C13:G13"/>
    <mergeCell ref="B5:E7"/>
    <mergeCell ref="F6:H6"/>
    <mergeCell ref="F7:H7"/>
    <mergeCell ref="B8:E8"/>
    <mergeCell ref="B9:E9"/>
  </mergeCells>
  <printOptions horizontalCentered="1"/>
  <pageMargins left="0.31496062992125984" right="0.35433070866141736" top="0.5511811023622047" bottom="0.53" header="0.2755905511811024" footer="0.3"/>
  <pageSetup horizontalDpi="300" verticalDpi="300" orientation="portrait" paperSize="9" r:id="rId1"/>
  <headerFooter alignWithMargins="0">
    <oddFooter>&amp;RPage - &amp;P</oddFooter>
  </headerFooter>
  <rowBreaks count="2" manualBreakCount="2">
    <brk id="24" max="255" man="1"/>
    <brk id="54" max="255" man="1"/>
  </rowBreaks>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B8" sqref="B8"/>
    </sheetView>
  </sheetViews>
  <sheetFormatPr defaultColWidth="11.57421875" defaultRowHeight="12.75"/>
  <sheetData/>
  <sheetProtection/>
  <printOptions/>
  <pageMargins left="0.7875" right="0.7875" top="1.025" bottom="1.025" header="0.7875" footer="0.787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11.57421875" defaultRowHeight="12.75"/>
  <sheetData/>
  <sheetProtection/>
  <printOptions/>
  <pageMargins left="0.7875" right="0.7875" top="1.025" bottom="1.025" header="0.7875" footer="0.7875"/>
  <pageSetup horizontalDpi="300" verticalDpi="300"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11.57421875" defaultRowHeight="12.75"/>
  <sheetData/>
  <sheetProtection/>
  <printOptions/>
  <pageMargins left="0.7875" right="0.7875" top="1.025" bottom="1.025" header="0.7875" footer="0.787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3"/>
  <dimension ref="A1:W31"/>
  <sheetViews>
    <sheetView showRowColHeaders="0" zoomScalePageLayoutView="0" workbookViewId="0" topLeftCell="C1">
      <selection activeCell="K22" sqref="K22"/>
    </sheetView>
  </sheetViews>
  <sheetFormatPr defaultColWidth="9.8515625" defaultRowHeight="14.25" customHeight="1"/>
  <cols>
    <col min="1" max="2" width="9.8515625" style="132" customWidth="1"/>
    <col min="3" max="16" width="9.8515625" style="133" customWidth="1"/>
    <col min="17" max="17" width="9.8515625" style="134" customWidth="1"/>
    <col min="18" max="18" width="9.8515625" style="133" customWidth="1"/>
    <col min="19" max="19" width="9.8515625" style="135" customWidth="1"/>
    <col min="20" max="16384" width="9.8515625" style="133" customWidth="1"/>
  </cols>
  <sheetData>
    <row r="1" spans="1:23" ht="14.25" customHeight="1">
      <c r="A1" s="132">
        <v>1</v>
      </c>
      <c r="B1" s="132" t="s">
        <v>104</v>
      </c>
      <c r="C1" s="133" t="s">
        <v>108</v>
      </c>
      <c r="E1" s="155" t="s">
        <v>14</v>
      </c>
      <c r="F1" s="155">
        <f>IF(OR(Data!E$10&gt;500000,Data!E$10&lt;250001),0,IF(AND(Data!E$10&gt;250000,Data!E$10&lt;500000),G1,12500))</f>
        <v>0</v>
      </c>
      <c r="G1" s="155">
        <f>ROUND(IF(Data!E$10&gt;1000000,112500+(Data!E$10-1000000)*0.3,IF(Data!E$10&gt;500000,12500+(Data!E$10-500000)*0.2,IF(Data!E$10&gt;250000,(Data!E$10-250000)*0.05,0))),0)</f>
        <v>0</v>
      </c>
      <c r="H1" s="155">
        <f>IF(OR(Data!F$10&gt;350000,Data!F$10&lt;250001),0,IF(AND(Data!F$10&gt;250000,Data!F$10&lt;300000),I1,2500))</f>
        <v>0</v>
      </c>
      <c r="I1" s="155">
        <f>ROUND(IF(Data!F$10&gt;1000000,112500+(Data!F$10-1000000)*0.3,IF(Data!F$10&gt;500000,12500+(Data!F$10-500000)*0.2,IF(Data!F$10&gt;250000,(Data!F$10-250000)*0.05,0))),0)</f>
        <v>0</v>
      </c>
      <c r="J1" s="155">
        <f>ROUND(IF(Data!G$10&gt;1000000,112500+(Data!G$10-1000000)*0.3,IF(Data!G$10&gt;500000,12500+(Data!G$10-500000)*0.2,IF(Data!G$10&gt;250000,(Data!G$10-250000)*0.05,0))),0)</f>
        <v>0</v>
      </c>
      <c r="K1" s="155">
        <f>IF(OR(Data!G$10&gt;350000,Data!G$10&lt;250001),0,IF(AND(Data!G$10&gt;250000,Data!G$10&lt;300000),J1,2500))</f>
        <v>0</v>
      </c>
      <c r="L1" s="155">
        <f>ROUND(IF(Data!H$10&gt;1000000,125000+(Data!H$10-1000000)*0.3,IF(Data!H$10&gt;500000,25000+(Data!H$10-500000)*0.2,IF(Data!H$10&gt;250000,(Data!H$10-250000)*0.1,0))),0)</f>
        <v>0</v>
      </c>
      <c r="M1" s="155">
        <f>IF(OR(Data!H$10&gt;500000,Data!H$10&lt;250001),0,IF(AND(Data!H$10&gt;250000,Data!H$10&lt;300000),L1,5000))</f>
        <v>0</v>
      </c>
      <c r="N1" s="155">
        <f>ROUND(IF(Data!I$10&gt;1000000,125000+(Data!I$10-1000000)*0.3,IF(Data!I$10&gt;500000,25000+(Data!I$10-500000)*0.2,IF(Data!I$10&gt;250000,(Data!I$10-250000)*0.1,0))),0)</f>
        <v>0</v>
      </c>
      <c r="O1" s="156">
        <f>IF(OR(Data!I$10&gt;500000,Data!I$10&lt;250001),0,IF(AND(Data!I$10&gt;250000,Data!I$10&lt;270000),N1,2000))</f>
        <v>0</v>
      </c>
      <c r="P1" s="155">
        <f>ROUND(IF(Data!J$10&gt;1000000,125000+(Data!J$10-1000000)*0.3,IF(Data!J$10&gt;500000,25000+(Data!J$10-500000)*0.2,IF(Data!J$10&gt;250000,(Data!J$10-250000)*0.1,0))),0)</f>
        <v>0</v>
      </c>
      <c r="Q1" s="156">
        <f>IF(OR(Data!J$10&gt;500000,Data!J$10&lt;250001),0,IF(AND(Data!J$10&gt;250000,Data!J$10&lt;270000),P1,2000))</f>
        <v>0</v>
      </c>
      <c r="R1" s="155">
        <f>ROUND(IF(Data!K$10&gt;1000000,130000+(Data!K$10-1000000)*0.3,IF(Data!K$10&gt;500000,30000+(Data!K$10-500000)*0.2,IF(Data!K$10&gt;200000,(Data!K$10-200000)*0.1,0))),0)</f>
        <v>0</v>
      </c>
      <c r="S1" s="155">
        <f>IF(OR(Data!K$10&gt;500000,Data!K$10&lt;200001),0,IF(AND(Data!K$10&gt;20000,Data!K$10&lt;220000),R1,2000))</f>
        <v>0</v>
      </c>
      <c r="T1" s="155">
        <f>ROUND(IF(Data!L$10&gt;1000000,130000+(Data!L$10-1000000)*0.3,IF(Data!L$10&gt;500000,30000+(Data!L$10-500000)*0.2,IF(Data!L$10&gt;200000,(Data!L$10-200000)*0.1,0))),0)</f>
        <v>0</v>
      </c>
      <c r="U1" s="157">
        <f>ROUND(IF(Data!M$10&gt;800000,92000+(Data!M$10-800000)*0.3,IF(Data!M$10&gt;500000,32000+(Data!M$10-500000)*0.2,IF(Data!M$10&gt;180000,(Data!M$10-180000)*0.1,0))),0)</f>
        <v>0</v>
      </c>
      <c r="V1" s="157">
        <f>ROUND(IF(Data!N$10&gt;800000,94000+(Data!N$10-800000)*0.3,IF(Data!N$10&gt;500000,34000+(Data!N$10-500000)*0.2,IF(Data!N$10&gt;160000,(Data!N$10-160000)*0.1,0))),0)</f>
        <v>0</v>
      </c>
      <c r="W1" s="157">
        <f>ROUND(IF(Data!O$10&gt;500000,54000+(Data!O$10-500000)*0.3,IF(Data!O$10&gt;300000,14000+(Data!O$10-300000)*0.2,IF(Data!O$10&gt;160000,(Data!O$10-160000)*0.1,0))),0)</f>
        <v>0</v>
      </c>
    </row>
    <row r="2" spans="1:23" ht="14.25" customHeight="1">
      <c r="A2" s="132">
        <v>2</v>
      </c>
      <c r="B2" s="132" t="s">
        <v>105</v>
      </c>
      <c r="C2" s="133" t="s">
        <v>109</v>
      </c>
      <c r="E2" s="155" t="s">
        <v>15</v>
      </c>
      <c r="F2" s="155">
        <f>IF(OR(Data!E$10&gt;500000,Data!E$10&lt;250001),0,IF(AND(Data!E$10&gt;250000,Data!E$10&lt;500000),G2,12500))</f>
        <v>0</v>
      </c>
      <c r="G2" s="155">
        <f>ROUND(IF(Data!E$10&gt;1000000,112500+(Data!E$10-1000000)*0.3,IF(Data!E$10&gt;500000,12500+(Data!E$10-500000)*0.2,IF(Data!E$10&gt;250000,(Data!E$10-250000)*0.05,0))),0)</f>
        <v>0</v>
      </c>
      <c r="H2" s="155">
        <f>IF(OR(Data!F$10&gt;350000,Data!F$10&lt;250001),0,IF(AND(Data!F$10&gt;250000,Data!F$10&lt;300000),I2,2500))</f>
        <v>0</v>
      </c>
      <c r="I2" s="155">
        <f>ROUND(IF(Data!F$10&gt;1000000,112500+(Data!F$10-1000000)*0.3,IF(Data!F$10&gt;500000,12500+(Data!F$10-500000)*0.2,IF(Data!F$10&gt;250000,(Data!F$10-250000)*0.05,0))),0)</f>
        <v>0</v>
      </c>
      <c r="J2" s="155">
        <f>ROUND(IF(Data!G$10&gt;1000000,112500+(Data!G$10-1000000)*0.3,IF(Data!G$10&gt;500000,12500+(Data!G$10-500000)*0.2,IF(Data!G$10&gt;250000,(Data!G$10-250000)*0.05,0))),0)</f>
        <v>0</v>
      </c>
      <c r="K2" s="155">
        <f>IF(OR(Data!G$10&gt;350000,Data!G$10&lt;250001),0,IF(AND(Data!G$10&gt;250000,Data!G$10&lt;300000),J2,2500))</f>
        <v>0</v>
      </c>
      <c r="L2" s="155">
        <f>ROUND(IF(Data!H$10&gt;1000000,125000+(Data!H$10-1000000)*0.3,IF(Data!H$10&gt;500000,25000+(Data!H$10-500000)*0.2,IF(Data!H$10&gt;250000,(Data!H$10-250000)*0.1,0))),0)</f>
        <v>0</v>
      </c>
      <c r="M2" s="155">
        <f>IF(OR(Data!H$10&gt;500000,Data!H$10&lt;250001),0,IF(AND(Data!H$10&gt;250000,Data!H$10&lt;300000),L2,5000))</f>
        <v>0</v>
      </c>
      <c r="N2" s="155">
        <f>ROUND(IF(Data!I$10&gt;1000000,125000+(Data!I$10-1000000)*0.3,IF(Data!I$10&gt;500000,25000+(Data!I$10-500000)*0.2,IF(Data!I$10&gt;250000,(Data!I$10-250000)*0.1,0))),0)</f>
        <v>0</v>
      </c>
      <c r="O2" s="156">
        <f>IF(OR(Data!I$10&gt;500000,Data!I$10&lt;250001),0,IF(AND(Data!I$10&gt;250000,Data!I$10&lt;270000),N2,2000))</f>
        <v>0</v>
      </c>
      <c r="P2" s="155">
        <f>ROUND(IF(Data!J$10&gt;1000000,125000+(Data!J$10-1000000)*0.3,IF(Data!J$10&gt;500000,25000+(Data!J$10-500000)*0.2,IF(Data!J$10&gt;250000,(Data!J$10-250000)*0.1,0))),0)</f>
        <v>0</v>
      </c>
      <c r="Q2" s="156">
        <f>IF(OR(Data!J$10&gt;500000,Data!J$10&lt;250001),0,IF(AND(Data!J$10&gt;250000,Data!J$10&lt;270000),P2,2000))</f>
        <v>0</v>
      </c>
      <c r="R2" s="155">
        <f>ROUND(IF(Data!K$10&gt;1000000,130000+(Data!K$10-1000000)*0.3,IF(Data!K$10&gt;500000,30000+(Data!K$10-500000)*0.2,IF(Data!K$10&gt;200000,(Data!K$10-200000)*0.1,0))),0)</f>
        <v>0</v>
      </c>
      <c r="S2" s="155">
        <f>IF(OR(Data!K$10&gt;500000,Data!K$10&lt;200001),0,IF(AND(Data!K$10&gt;20000,Data!K$10&lt;220000),R2,2000))</f>
        <v>0</v>
      </c>
      <c r="T2" s="155">
        <f>ROUND(IF(Data!L$10&gt;1000000,130000+(Data!L$10-1000000)*0.3,IF(Data!L$10&gt;500000,30000+(Data!L$10-500000)*0.2,IF(Data!L$10&gt;200000,(Data!L$10-200000)*0.1,0))),0)</f>
        <v>0</v>
      </c>
      <c r="U2" s="157">
        <f>ROUND(IF(Data!M$10&gt;800000,91000+(Data!M$10-800000)*0.3,IF(Data!M$10&gt;500000,31000+(Data!M$10-500000)*0.2,IF(Data!M$10&gt;190000,(Data!M$10-190000)*0.1,0))),0)</f>
        <v>0</v>
      </c>
      <c r="V2" s="157">
        <f>ROUND(IF(Data!N$10&gt;800000,91000+(Data!N$10-800000)*0.3,IF(Data!N$10&gt;500000,31000+(Data!N$10-500000)*0.2,IF(Data!N$10&gt;190000,(Data!N$10-190000)*0.1,0))),0)</f>
        <v>0</v>
      </c>
      <c r="W2" s="157">
        <f>ROUND(IF(Data!O$10&gt;500000,51000+(Data!O$10-500000)*0.3,IF(Data!O$10&gt;300000,11000+(Data!O$10-300000)*0.2,IF(Data!O$10&gt;190000,(Data!O$10-190000)*0.1,0))),0)</f>
        <v>0</v>
      </c>
    </row>
    <row r="3" spans="1:23" ht="14.25" customHeight="1">
      <c r="A3" s="132">
        <v>3</v>
      </c>
      <c r="B3" s="132" t="s">
        <v>106</v>
      </c>
      <c r="C3" s="133" t="s">
        <v>54</v>
      </c>
      <c r="E3" s="155" t="s">
        <v>16</v>
      </c>
      <c r="F3" s="155">
        <f>IF(OR(Data!E10&gt;500000,Data!F$10&lt;300001),0,IF(AND(Data!E$10&gt;300001,Data!E$10&lt;500001),G3,12500))</f>
        <v>0</v>
      </c>
      <c r="G3" s="155">
        <f>ROUND(IF(Data!E$10&gt;1000000,110000+(Data!E$10-1000000)*0.3,IF(Data!E$10&gt;500000,10000+(Data!E$10-500000)*0.2,IF(Data!E$10&gt;300000,(Data!E$10-300000)*0.05,0))),0)</f>
        <v>0</v>
      </c>
      <c r="H3" s="155">
        <f>IF(OR(Data!G10&gt;350000,Data!F$10&lt;300001),0,IF(AND(Data!F$10&gt;300001,Data!F$10&lt;350001),I3,2500))</f>
        <v>0</v>
      </c>
      <c r="I3" s="155">
        <f>ROUND(IF(Data!F$10&gt;1000000,110000+(Data!F$10-1000000)*0.3,IF(Data!F$10&gt;500000,10000+(Data!F$10-500000)*0.2,IF(Data!F$10&gt;300000,(Data!F$10-300000)*0.05,0))),0)</f>
        <v>0</v>
      </c>
      <c r="J3" s="155">
        <f>ROUND(IF(Data!G$10&gt;1000000,110000+(Data!G$10-1000000)*0.3,IF(Data!G$10&gt;500000,10000+(Data!G$10-500000)*0.2,IF(Data!G$10&gt;300000,(Data!G$10-300000)*0.05,0))),0)</f>
        <v>0</v>
      </c>
      <c r="K3" s="155">
        <f>IF(OR(Data!G10&gt;350000,Data!G$10&lt;300001),0,IF(AND(Data!G$10&gt;300001,Data!G$10&lt;350001),J3,2500))</f>
        <v>0</v>
      </c>
      <c r="L3" s="155">
        <f>ROUND(IF(Data!H$10&gt;1000000,120000+(Data!H$10-1000000)*0.3,IF(Data!H$10&gt;500000,20000+(Data!H$10-500000)*0.2,IF(Data!H$10&gt;300000,(Data!H$10-300000)*0.1,0))),0)</f>
        <v>0</v>
      </c>
      <c r="M3" s="155">
        <f>IF(OR(Data!H10&gt;500000,Data!H$10&lt;300001),0,IF(AND(Data!H$10&gt;300001,Data!H$10&lt;350000),L3,5000))</f>
        <v>0</v>
      </c>
      <c r="N3" s="155">
        <f>ROUND(IF(Data!I$10&gt;1000000,120000+(Data!I$10-1000000)*0.3,IF(Data!I$10&gt;500000,20000+(Data!I$10-500000)*0.2,IF(Data!I$10&gt;300000,(Data!I$10-300000)*0.1,0))),0)</f>
        <v>0</v>
      </c>
      <c r="O3" s="156">
        <f>IF(OR(Data!I10&gt;500000,Data!I$10&lt;300001),0,IF(AND(Data!I$10&gt;300001,Data!I$10&lt;320000),N3,2000))</f>
        <v>0</v>
      </c>
      <c r="P3" s="155">
        <f>ROUND(IF(Data!J$10&gt;1000000,120000+(Data!J$10-1000000)*0.3,IF(Data!J$10&gt;500000,20000+(Data!J$10-500000)*0.2,IF(Data!J$10&gt;300000,(Data!J$10-300000)*0.1,0))),0)</f>
        <v>0</v>
      </c>
      <c r="Q3" s="156">
        <f>IF(OR(Data!J$10&gt;500000,Data!J$10&lt;300001),0,IF(AND(Data!J$10&gt;300000,Data!J$10&lt;320000),P3,2000))</f>
        <v>0</v>
      </c>
      <c r="R3" s="155">
        <f>ROUND(IF(Data!K$10&gt;1000000,125000+(Data!K$10-1000000)*0.3,IF(Data!K$10&gt;500000,25000+(Data!K$10-500000)*0.2,IF(Data!K$10&gt;250000,(Data!K$10-250000)*0.1,0))),0)</f>
        <v>0</v>
      </c>
      <c r="S3" s="155">
        <f>IF(OR(Data!K$10&gt;500000,Data!K$10&lt;250001),0,IF(AND(Data!K$10&gt;250000,Data!K$10&lt;270000),R3,2000))</f>
        <v>0</v>
      </c>
      <c r="T3" s="155">
        <f>ROUND(IF(Data!L$10&gt;1000000,125000+(Data!L$10-1000000)*0.3,IF(Data!L$10&gt;500000,25000+(Data!L$10-500000)*0.2,IF(Data!L$10&gt;250000,(Data!L$10-250000)*0.1,0))),0)</f>
        <v>0</v>
      </c>
      <c r="U3" s="157">
        <f>ROUND(IF(Data!M$10&gt;800000,85000+(Data!M$10-800000)*0.3,IF(Data!M$10&gt;500000,25000+(Data!M$10-500000)*0.2,IF(Data!M$10&gt;250000,(Data!M$10-250000)*0.1,0))),0)</f>
        <v>0</v>
      </c>
      <c r="V3" s="157">
        <f>ROUND(IF(Data!N$10&gt;800000,86000+(Data!N$10-800000)*0.3,IF(Data!N$10&gt;500000,26000+(Data!N$10-500000)*0.2,IF(Data!N$10&gt;240000,(Data!N$10-240000)*0.1,0))),0)</f>
        <v>0</v>
      </c>
      <c r="W3" s="157">
        <f>ROUND(IF(Data!O$10&gt;500000,46000+(Data!O$10-500000)*0.3,IF(Data!O$10&gt;300000,6000+(Data!O$10-300000)*0.2,IF(Data!O$10&gt;240000,(Data!O$10-240000)*0.1,0))),0)</f>
        <v>0</v>
      </c>
    </row>
    <row r="4" spans="1:23" ht="14.25" customHeight="1">
      <c r="A4" s="132">
        <v>4</v>
      </c>
      <c r="B4" s="132" t="s">
        <v>107</v>
      </c>
      <c r="C4" s="133" t="s">
        <v>58</v>
      </c>
      <c r="E4" s="155" t="s">
        <v>97</v>
      </c>
      <c r="F4" s="155">
        <v>0</v>
      </c>
      <c r="G4" s="155">
        <f>ROUND(IF(Data!E$10&gt;1000000,100000+(Data!E$10-1000000)*0.3,IF(Data!E$10&gt;500000,(Data!E$10-500000)*0.2,0)),0)</f>
        <v>0</v>
      </c>
      <c r="H4" s="155">
        <v>0</v>
      </c>
      <c r="I4" s="155">
        <f>ROUND(IF(Data!F$10&gt;1000000,100000+(Data!F$10-1000000)*0.3,IF(Data!F$10&gt;500000,(Data!F$10-500000)*0.2,0)),0)</f>
        <v>0</v>
      </c>
      <c r="J4" s="155">
        <f>ROUND(IF(Data!G$10&gt;1000000,100000+(Data!G$10-1000000)*0.3,IF(Data!G$10&gt;500000,(Data!G$10-500000)*0.2,0)),0)</f>
        <v>0</v>
      </c>
      <c r="K4" s="155">
        <v>0</v>
      </c>
      <c r="L4" s="155">
        <f>ROUND(IF(Data!H$10&gt;1000000,100000+(Data!H$10-1000000)*0.3,IF(Data!H$10&gt;500000,(Data!H$10-500000)*0.2,0)),0)</f>
        <v>0</v>
      </c>
      <c r="M4" s="155">
        <v>0</v>
      </c>
      <c r="N4" s="155">
        <f>ROUND(IF(Data!I$10&gt;1000000,50000+(Data!I$10-1000000)*0.3,IF(Data!I$10&gt;500000,(Data!I$10-500000)*0.2,0)),0)</f>
        <v>0</v>
      </c>
      <c r="O4" s="156">
        <v>0</v>
      </c>
      <c r="P4" s="155">
        <f>ROUND(IF(Data!J$10&gt;1000000,50000+(Data!J$10-1000000)*0.3,IF(Data!J$10&gt;500000,(Data!J$10-500000)*0.2,0)),0)</f>
        <v>0</v>
      </c>
      <c r="Q4" s="156">
        <v>0</v>
      </c>
      <c r="R4" s="155">
        <f>ROUND(IF(Data!K$10&gt;1000000,50000+(Data!K$10-1000000)*0.3,IF(Data!K$10&gt;500000,(Data!K$10-500000)*0.2,0)),0)</f>
        <v>0</v>
      </c>
      <c r="S4" s="155">
        <v>0</v>
      </c>
      <c r="T4" s="155">
        <f>ROUND(IF(Data!L$10&gt;1000000,50000+(Data!L$10-1000000)*0.3,IF(Data!L$10&gt;500000,(Data!L$10-500000)*0.2,0)),0)</f>
        <v>0</v>
      </c>
      <c r="U4" s="155">
        <f>ROUND(IF(Data!M$10&gt;800000,60000+(Data!M$10-800000)*0.3,IF(AND(Data!M$10&gt;500000,Data!M$10&lt;800000),(Data!M$10-500000)*0.2,0)),0)</f>
        <v>0</v>
      </c>
      <c r="V4" s="157">
        <f>ROUND(IF(Data!N$10&gt;800000,86000+(Data!N$10-800000)*0.3,IF(Data!N$10&gt;500000,26000+(Data!N$10-500000)*0.2,IF(Data!N$10&gt;240000,(Data!N$10-240000)*0.1,0))),0)</f>
        <v>0</v>
      </c>
      <c r="W4" s="157">
        <f>ROUND(IF(Data!O$10&gt;500000,46000+(Data!O$10-500000)*0.3,IF(Data!O$10&gt;300000,6000+(Data!O$10-300000)*0.2,IF(Data!O$10&gt;240000,(Data!O$10-240000)*0.1,0))),0)</f>
        <v>0</v>
      </c>
    </row>
    <row r="5" spans="1:23" ht="14.25" customHeight="1">
      <c r="A5" s="132">
        <v>5</v>
      </c>
      <c r="B5" s="132" t="s">
        <v>107</v>
      </c>
      <c r="C5" s="133" t="s">
        <v>60</v>
      </c>
      <c r="E5" s="155"/>
      <c r="F5" s="155"/>
      <c r="G5" s="155"/>
      <c r="H5" s="155"/>
      <c r="I5" s="155"/>
      <c r="J5" s="155"/>
      <c r="K5" s="155"/>
      <c r="L5" s="155"/>
      <c r="M5" s="155"/>
      <c r="N5" s="155"/>
      <c r="O5" s="156"/>
      <c r="P5" s="155"/>
      <c r="Q5" s="156"/>
      <c r="R5" s="155"/>
      <c r="S5" s="155"/>
      <c r="T5" s="155"/>
      <c r="U5" s="155"/>
      <c r="V5" s="157"/>
      <c r="W5" s="157"/>
    </row>
    <row r="6" spans="1:23" ht="14.25" customHeight="1">
      <c r="A6" s="132">
        <v>6</v>
      </c>
      <c r="B6" s="132" t="s">
        <v>107</v>
      </c>
      <c r="C6" s="133" t="s">
        <v>64</v>
      </c>
      <c r="E6" s="155"/>
      <c r="F6" s="155"/>
      <c r="G6" s="155"/>
      <c r="H6" s="155"/>
      <c r="I6" s="155"/>
      <c r="J6" s="155"/>
      <c r="K6" s="155"/>
      <c r="L6" s="155"/>
      <c r="M6" s="155"/>
      <c r="N6" s="155"/>
      <c r="O6" s="156"/>
      <c r="P6" s="155"/>
      <c r="Q6" s="156"/>
      <c r="R6" s="155"/>
      <c r="S6" s="155"/>
      <c r="T6" s="155"/>
      <c r="U6" s="155"/>
      <c r="V6" s="157"/>
      <c r="W6" s="157"/>
    </row>
    <row r="7" spans="1:23" ht="14.25" customHeight="1">
      <c r="A7" s="132">
        <v>7</v>
      </c>
      <c r="B7" s="132" t="s">
        <v>107</v>
      </c>
      <c r="C7" s="133" t="s">
        <v>69</v>
      </c>
      <c r="E7" s="155" t="s">
        <v>14</v>
      </c>
      <c r="F7" s="155">
        <f>IF(OR(Data!E$22&gt;500000,Data!E$22&lt;250001),0,IF(AND(Data!E$22&gt;250000,Data!E$22&lt;500000),G7,12500))</f>
        <v>0</v>
      </c>
      <c r="G7" s="155">
        <f>ROUND(IF(Data!E$22&gt;1000000,112500+(Data!E$22-1000000)*0.3,IF(Data!E$22&gt;500000,12500+(Data!E$22-500000)*0.2,IF(Data!E$22&gt;250000,(Data!E$22-250000)*0.05,0))),0)</f>
        <v>0</v>
      </c>
      <c r="H7" s="155">
        <f>IF(OR(Data!F$22&gt;350000,Data!F$22&lt;250001),0,IF(AND(Data!F$22&gt;250000,Data!F$22&lt;300000),I7,2500))</f>
        <v>0</v>
      </c>
      <c r="I7" s="155">
        <f>ROUND(IF(Data!F$22&gt;1000000,112500+(Data!F$22-1000000)*0.3,IF(Data!F$22&gt;500000,12500+(Data!F$22-500000)*0.2,IF(Data!F$22&gt;250000,(Data!F$22-250000)*0.05,0))),0)</f>
        <v>0</v>
      </c>
      <c r="J7" s="155">
        <f>ROUND(IF(Data!G$22&gt;1000000,112500+(Data!G$22-1000000)*0.3,IF(Data!G$22&gt;500000,12500+(Data!G$22-500000)*0.2,IF(Data!G$22&gt;250000,(Data!G$22-250000)*0.05,0))),0)</f>
        <v>0</v>
      </c>
      <c r="K7" s="155">
        <f>IF(OR(Data!G$22&gt;350000,Data!G$22&lt;250001),0,IF(AND(Data!G$22&gt;250000,Data!G$22&lt;300000),J7,2500))</f>
        <v>0</v>
      </c>
      <c r="L7" s="155">
        <f>ROUND(IF(Data!H$22&gt;1000000,125000+(Data!H$22-1000000)*0.3,IF(Data!H$22&gt;500000,25000+(Data!H$22-500000)*0.2,IF(Data!H$22&gt;250000,(Data!H$22-250000)*0.1,0))),0)</f>
        <v>0</v>
      </c>
      <c r="M7" s="155">
        <f>IF(OR(Data!H$22&gt;500000,Data!H$22&lt;250001),0,IF(AND(Data!H$22&gt;250000,Data!H$22&lt;300000),L7,5000))</f>
        <v>0</v>
      </c>
      <c r="N7" s="155">
        <f>ROUND(IF(Data!I$22&gt;1000000,125000+(Data!I$22-1000000)*0.3,IF(Data!I$22&gt;500000,25000+(Data!I$22-500000)*0.2,IF(Data!I$22&gt;250000,(Data!I$22-250000)*0.1,0))),0)</f>
        <v>0</v>
      </c>
      <c r="O7" s="156">
        <f>IF(OR(Data!I$22&gt;500000,Data!I$22&lt;250001),0,IF(AND(Data!I$22&gt;250000,Data!I$22&lt;270000),N7,2000))</f>
        <v>0</v>
      </c>
      <c r="P7" s="155">
        <f>ROUND(IF(Data!J$22&gt;1000000,125000+(Data!J$22-1000000)*0.3,IF(Data!J$22&gt;500000,25000+(Data!J$22-500000)*0.2,IF(Data!J$22&gt;250000,(Data!J$22-250000)*0.1,0))),0)</f>
        <v>0</v>
      </c>
      <c r="Q7" s="156">
        <f>IF(OR(Data!J$22&gt;500000,Data!J$22&lt;250001),0,IF(AND(Data!J$22&gt;250000,Data!J$22&lt;270000),P7,2000))</f>
        <v>0</v>
      </c>
      <c r="R7" s="155">
        <f>ROUND(IF(Data!K$22&gt;1000000,130000+(Data!K$22-1000000)*0.3,IF(Data!K$22&gt;500000,30000+(Data!K$22-500000)*0.2,IF(Data!K$22&gt;200000,(Data!K$22-200000)*0.1,0))),0)</f>
        <v>0</v>
      </c>
      <c r="S7" s="155">
        <f>IF(OR(Data!K$22&gt;500000,Data!K$22&lt;200001),0,IF(AND(Data!K$22&gt;200000,Data!K$22&lt;220000),R7,2000))</f>
        <v>0</v>
      </c>
      <c r="T7" s="155">
        <f>ROUND(IF(Data!L$22&gt;1000000,130000+(Data!L$22-1000000)*0.3,IF(Data!L$22&gt;500000,30000+(Data!L$22-500000)*0.2,IF(Data!L$22&gt;200000,(Data!L$22-200000)*0.1,0))),0)</f>
        <v>0</v>
      </c>
      <c r="U7" s="157">
        <f>ROUND(IF(Data!M$22&gt;800000,92000+(Data!M$22-800000)*0.3,IF(Data!M$22&gt;500000,32000+(Data!M$22-500000)*0.2,IF(Data!M$22&gt;180000,(Data!M$22-180000)*0.1,0))),0)</f>
        <v>0</v>
      </c>
      <c r="V7" s="157">
        <f>ROUND(IF(Data!N$22&gt;800000,94000+(Data!N$22-800000)*0.3,IF(Data!N$22&gt;500000,34000+(Data!N$22-500000)*0.2,IF(Data!N$22&gt;160000,(Data!N$22-160000)*0.1,0))),0)</f>
        <v>0</v>
      </c>
      <c r="W7" s="157">
        <f>ROUND(IF(Data!O$22&gt;500000,54000+(Data!O$22-500000)*0.3,IF(Data!O$22&gt;300000,14000+(Data!O$22-300000)*0.2,IF(Data!O$22&gt;160000,(Data!O$22-160000)*0.1,0))),0)</f>
        <v>0</v>
      </c>
    </row>
    <row r="8" spans="1:23" ht="14.25" customHeight="1">
      <c r="A8" s="132">
        <v>8</v>
      </c>
      <c r="B8" s="132" t="s">
        <v>107</v>
      </c>
      <c r="C8" s="133" t="s">
        <v>72</v>
      </c>
      <c r="E8" s="155" t="s">
        <v>15</v>
      </c>
      <c r="F8" s="155">
        <f>IF(OR(Data!E$22&gt;500000,Data!E$22&lt;250001),0,IF(AND(Data!E$22&gt;250000,Data!E$22&lt;500000),G8,12500))</f>
        <v>0</v>
      </c>
      <c r="G8" s="155">
        <f>ROUND(IF(Data!E$22&gt;1000000,112500+(Data!E$22-1000000)*0.3,IF(Data!E$22&gt;500000,12500+(Data!E$22-500000)*0.2,IF(Data!E$22&gt;250000,(Data!E$22-250000)*0.05,0))),0)</f>
        <v>0</v>
      </c>
      <c r="H8" s="155">
        <f>IF(OR(Data!F$22&gt;350000,Data!F$22&lt;250001),0,IF(AND(Data!F$22&gt;250000,Data!F$22&lt;300000),I8,2500))</f>
        <v>0</v>
      </c>
      <c r="I8" s="155">
        <f>ROUND(IF(Data!F$22&gt;1000000,112500+(Data!F$22-1000000)*0.3,IF(Data!F$22&gt;500000,12500+(Data!F$22-500000)*0.2,IF(Data!F$22&gt;250000,(Data!F$22-250000)*0.05,0))),0)</f>
        <v>0</v>
      </c>
      <c r="J8" s="155">
        <f>ROUND(IF(Data!G$22&gt;1000000,112500+(Data!G$22-1000000)*0.3,IF(Data!G$22&gt;500000,12500+(Data!G$22-500000)*0.2,IF(Data!G$22&gt;250000,(Data!G$22-250000)*0.05,0))),0)</f>
        <v>0</v>
      </c>
      <c r="K8" s="155">
        <f>IF(OR(Data!G$22&gt;350000,Data!G$22&lt;250001),0,IF(AND(Data!G$22&gt;250000,Data!G$22&lt;300000),J8,2500))</f>
        <v>0</v>
      </c>
      <c r="L8" s="155">
        <f>ROUND(IF(Data!H$22&gt;1000000,125000+(Data!H$22-1000000)*0.3,IF(Data!H$22&gt;500000,25000+(Data!H$22-500000)*0.2,IF(Data!H$22&gt;250000,(Data!H$22-250000)*0.1,0))),0)</f>
        <v>0</v>
      </c>
      <c r="M8" s="155">
        <f>IF(OR(Data!H$22&gt;500000,Data!H$22&lt;250001),0,IF(AND(Data!H$22&gt;250000,Data!H$22&lt;300000),L8,5000))</f>
        <v>0</v>
      </c>
      <c r="N8" s="155">
        <f>ROUND(IF(Data!I$22&gt;1000000,125000+(Data!I$22-1000000)*0.3,IF(Data!I$22&gt;500000,25000+(Data!I$22-500000)*0.2,IF(Data!I$22&gt;250000,(Data!I$22-250000)*0.1,0))),0)</f>
        <v>0</v>
      </c>
      <c r="O8" s="156">
        <f>IF(OR(Data!I$22&gt;500000,Data!I$22&lt;250001),0,IF(AND(Data!I$22&gt;250000,Data!I$22&lt;270000),N8,2000))</f>
        <v>0</v>
      </c>
      <c r="P8" s="155">
        <f>ROUND(IF(Data!J$22&gt;1000000,125000+(Data!J$22-1000000)*0.3,IF(Data!J$22&gt;500000,25000+(Data!J$22-500000)*0.2,IF(Data!J$22&gt;250000,(Data!J$22-250000)*0.1,0))),0)</f>
        <v>0</v>
      </c>
      <c r="Q8" s="156">
        <f>IF(OR(Data!J$22&gt;500000,Data!J$22&lt;250001),0,IF(AND(Data!J$22&gt;250000,Data!J$22&lt;270000),P8,2000))</f>
        <v>0</v>
      </c>
      <c r="R8" s="155">
        <f>ROUND(IF(Data!K$22&gt;1000000,130000+(Data!K$22-1000000)*0.3,IF(Data!K$22&gt;500000,30000+(Data!K$22-500000)*0.2,IF(Data!K$22&gt;200000,(Data!K$22-200000)*0.1,0))),0)</f>
        <v>0</v>
      </c>
      <c r="S8" s="155">
        <f>IF(OR(Data!K$22&gt;500000,Data!K$22&lt;200001),0,IF(AND(Data!K$22&gt;200000,Data!K$22&lt;220000),R8,2000))</f>
        <v>0</v>
      </c>
      <c r="T8" s="155">
        <f>ROUND(IF(Data!L$22&gt;1000000,130000+(Data!L$22-1000000)*0.3,IF(Data!L$22&gt;500000,30000+(Data!L$22-500000)*0.2,IF(Data!L$22&gt;200000,(Data!L$22-200000)*0.1,0))),0)</f>
        <v>0</v>
      </c>
      <c r="U8" s="157">
        <f>ROUND(IF(Data!M$22&gt;800000,91000+(Data!M$22-800000)*0.3,IF(Data!M$22&gt;500000,31000+(Data!M$22-500000)*0.2,IF(Data!M$22&gt;190000,(Data!M$22-190000)*0.1,0))),0)</f>
        <v>0</v>
      </c>
      <c r="V8" s="157">
        <f>ROUND(IF(Data!N$22&gt;800000,91000+(Data!N$22-800000)*0.3,IF(Data!N$22&gt;500000,31000+(Data!N$22-500000)*0.2,IF(Data!N$22&gt;190000,(Data!N$22-190000)*0.1,0))),0)</f>
        <v>0</v>
      </c>
      <c r="W8" s="157">
        <f>ROUND(IF(Data!O$22&gt;500000,51000+(Data!O$22-500000)*0.3,IF(Data!O$22&gt;300000,11000+(Data!O$22-300000)*0.2,IF(Data!O$22&gt;190000,(Data!O$22-190000)*0.1,0))),0)</f>
        <v>0</v>
      </c>
    </row>
    <row r="9" spans="1:23" ht="14.25" customHeight="1">
      <c r="A9" s="132">
        <v>9</v>
      </c>
      <c r="B9" s="132" t="s">
        <v>107</v>
      </c>
      <c r="C9" s="133" t="s">
        <v>76</v>
      </c>
      <c r="E9" s="155" t="s">
        <v>16</v>
      </c>
      <c r="F9" s="155">
        <f>IF(OR(Data!G22&gt;500000,Data!G$22&lt;300001),0,IF(AND(Data!G$22&gt;300000,Data!G$22&lt;500001)*G9,12500))</f>
        <v>0</v>
      </c>
      <c r="G9" s="155">
        <f>ROUND(IF(Data!G$22&gt;1000000,110000+(Data!G$22-1000000)*0.3,IF(Data!G$22&gt;500000,10000+(Data!G$22-500000)*0.2,IF(Data!G$22&gt;300000,(Data!G$22-300000)*0.05,0))),0)</f>
        <v>0</v>
      </c>
      <c r="H9" s="155">
        <f>IF(OR(Data!G16&gt;350000,Data!F$22&lt;300001),0,IF(AND(Data!F$22&gt;300001,Data!F$22&lt;350001),I9,2500))</f>
        <v>0</v>
      </c>
      <c r="I9" s="155">
        <f>ROUND(IF(Data!F$22&gt;1000000,110000+(Data!F$22-1000000)*0.3,IF(Data!F$22&gt;500000,10000+(Data!F$22-500000)*0.2,IF(Data!F$22&gt;300000,(Data!F$22-300000)*0.05,0))),0)</f>
        <v>0</v>
      </c>
      <c r="J9" s="155">
        <f>ROUND(IF(Data!G$22&gt;1000000,110000+(Data!G$22-1000000)*0.3,IF(Data!G$22&gt;500000,10000+(Data!G$22-500000)*0.2,IF(Data!G$22&gt;300000,(Data!G$22-300000)*0.05,0))),0)</f>
        <v>0</v>
      </c>
      <c r="K9" s="155">
        <f>IF(OR(Data!G16&gt;350000,Data!G$22&lt;300001),0,IF(AND(Data!G$22&gt;300001,Data!G$22&lt;350001),J9,2500))</f>
        <v>0</v>
      </c>
      <c r="L9" s="155">
        <f>ROUND(IF(Data!H$22&gt;1000000,120000+(Data!H$22-1000000)*0.3,IF(Data!H$22&gt;500000,20000+(Data!H$22-500000)*0.2,IF(Data!H$22&gt;300000,(Data!H$22-300000)*0.1,0))),0)</f>
        <v>0</v>
      </c>
      <c r="M9" s="155">
        <f>IF(OR(Data!H$22&gt;500000,Data!H$22&lt;300001),0,IF(AND(Data!H$22&gt;300000,Data!H$22&lt;350000),L9,5000))</f>
        <v>0</v>
      </c>
      <c r="N9" s="155">
        <f>ROUND(IF(Data!I$22&gt;1000000,120000+(Data!I$22-1000000)*0.3,IF(Data!I$22&gt;500000,20000+(Data!I$22-500000)*0.2,IF(Data!I$22&gt;300000,(Data!I$22-300000)*0.1,0))),0)</f>
        <v>0</v>
      </c>
      <c r="O9" s="156">
        <f>IF(OR(Data!I$22&gt;500000,Data!I$22&lt;300001),0,IF(AND(Data!I$22&gt;300000,Data!I$22&lt;320000),N9,2000))</f>
        <v>0</v>
      </c>
      <c r="P9" s="155">
        <f>ROUND(IF(Data!J$22&gt;1000000,120000+(Data!J$22-1000000)*0.3,IF(Data!J$22&gt;500000,20000+(Data!J$22-500000)*0.2,IF(Data!J$22&gt;300000,(Data!J$22-300000)*0.1,0))),0)</f>
        <v>0</v>
      </c>
      <c r="Q9" s="156">
        <f>IF(OR(Data!J$22&gt;500000,Data!J$22&lt;300001),0,IF(AND(Data!J$22&gt;300000,Data!J$22&lt;320000),P9,2000))</f>
        <v>0</v>
      </c>
      <c r="R9" s="155">
        <f>ROUND(IF(Data!K$22&gt;1000000,125000+(Data!K$22-1000000)*0.3,IF(Data!K$22&gt;500000,25000+(Data!K$22-500000)*0.2,IF(Data!K$22&gt;250000,(Data!K$22-250000)*0.1,0))),0)</f>
        <v>0</v>
      </c>
      <c r="S9" s="155">
        <f>IF(OR(Data!K$22&gt;500000,Data!K$22&lt;250001),0,IF(AND(Data!K$22&gt;250000,Data!K$22&lt;270000),R9,2000))</f>
        <v>0</v>
      </c>
      <c r="T9" s="155">
        <f>ROUND(IF(Data!L$22&gt;1000000,125000+(Data!L$22-1000000)*0.3,IF(Data!L$22&gt;500000,25000+(Data!L$22-500000)*0.2,IF(Data!L$22&gt;250000,(Data!L$22-250000)*0.1,0))),0)</f>
        <v>0</v>
      </c>
      <c r="U9" s="157">
        <f>ROUND(IF(Data!M$22&gt;800000,85000+(Data!M$22-800000)*0.3,IF(Data!M$22&gt;500000,25000+(Data!M$22-500000)*0.2,IF(Data!M$22&gt;250000,(Data!M$22-250000)*0.1,0))),0)</f>
        <v>0</v>
      </c>
      <c r="V9" s="157">
        <f>ROUND(IF(Data!N$22&gt;800000,86000+(Data!N$22-800000)*0.3,IF(Data!N$22&gt;500000,26000+(Data!N$22-500000)*0.2,IF(Data!N$22&gt;240000,(Data!N$22-240000)*0.1,0))),0)</f>
        <v>0</v>
      </c>
      <c r="W9" s="157">
        <f>ROUND(IF(Data!O$22&gt;500000,46000+(Data!O$22-500000)*0.3,IF(Data!O$22&gt;300000,6000+(Data!O$22-300000)*0.2,IF(Data!O$22&gt;240000,(Data!O$22-240000)*0.1,0))),0)</f>
        <v>0</v>
      </c>
    </row>
    <row r="10" spans="1:23" ht="14.25" customHeight="1">
      <c r="A10" s="132">
        <v>10</v>
      </c>
      <c r="B10" s="132" t="s">
        <v>107</v>
      </c>
      <c r="C10" s="133" t="s">
        <v>110</v>
      </c>
      <c r="E10" s="155" t="s">
        <v>97</v>
      </c>
      <c r="F10" s="155">
        <v>0</v>
      </c>
      <c r="G10" s="155">
        <f>ROUND(IF(Data!E$22&gt;1000000,100000+(Data!E$22-1000000)*0.3,IF(Data!E$22&gt;500000,(Data!E$22-500000)*0.2,0)),0)</f>
        <v>0</v>
      </c>
      <c r="H10" s="155">
        <v>0</v>
      </c>
      <c r="I10" s="155">
        <f>ROUND(IF(Data!F$22&gt;1000000,100000+(Data!F$22-1000000)*0.3,IF(Data!F$22&gt;500000,(Data!F$22-500000)*0.2,0)),0)</f>
        <v>0</v>
      </c>
      <c r="J10" s="155">
        <f>ROUND(IF(Data!G$22&gt;1000000,100000+(Data!G$22-1000000)*0.3,IF(Data!G$22&gt;500000,(Data!G$22-500000)*0.2,0)),0)</f>
        <v>0</v>
      </c>
      <c r="K10" s="155">
        <v>0</v>
      </c>
      <c r="L10" s="155">
        <f>ROUND(IF(Data!H$22&gt;1000000,50000+(Data!H$22-1000000)*0.3,IF(Data!H$22&gt;500000,(Data!H$22-500000)*0.2,0)),0)</f>
        <v>0</v>
      </c>
      <c r="M10" s="155">
        <v>0</v>
      </c>
      <c r="N10" s="155">
        <f>ROUND(IF(Data!I$22&gt;1000000,50000+(Data!I$22-1000000)*0.3,IF(Data!I$22&gt;500000,(Data!I$22-500000)*0.2,0)),0)</f>
        <v>0</v>
      </c>
      <c r="O10" s="156">
        <v>0</v>
      </c>
      <c r="P10" s="155">
        <f>ROUND(IF(Data!J$22&gt;1000000,50000+(Data!J$22-1000000)*0.3,IF(Data!J$22&gt;500000,(Data!J$22-500000)*0.2,0)),0)</f>
        <v>0</v>
      </c>
      <c r="Q10" s="156">
        <v>0</v>
      </c>
      <c r="R10" s="155">
        <f>ROUND(IF(Data!K$22&gt;1000000,50000+(Data!K$22-1000000)*0.3,IF(Data!K$22&gt;500000,(Data!K$22-500000)*0.2,0)),0)</f>
        <v>0</v>
      </c>
      <c r="S10" s="155">
        <v>0</v>
      </c>
      <c r="T10" s="155">
        <f>ROUND(IF(Data!L$22&gt;1000000,50000+(Data!L$22-1000000)*0.3,IF(Data!L$22&gt;500000,(Data!L$22-500000)*0.2,0)),0)</f>
        <v>0</v>
      </c>
      <c r="U10" s="155">
        <f>ROUND(IF(Data!M$22&gt;800000,60000+(Data!M$22-800000)*0.3,IF(AND(Data!M$22&gt;500000,Data!M$22&lt;800000),(Data!M$22-500000)*0.2,0)),0)</f>
        <v>0</v>
      </c>
      <c r="V10" s="155">
        <f>ROUND(IF(Data!N$22&gt;800000,86000+(Data!N$22-800000)*0.3,IF(Data!N$22&gt;500000,26000+(Data!N$22-500000)*0.2,IF(Data!N$22&gt;240000,(Data!N$22-240000)*0.1,0))),0)</f>
        <v>0</v>
      </c>
      <c r="W10" s="157">
        <f>ROUND(IF(Data!O$22&gt;500000,46000+(Data!O$22-500000)*0.3,IF(Data!O$22&gt;300000,6000+(Data!O$22-300000)*0.2,IF(Data!O$22&gt;240000,(Data!O$22-240000)*0.1,0))),0)</f>
        <v>0</v>
      </c>
    </row>
    <row r="11" spans="1:3" ht="14.25" customHeight="1">
      <c r="A11" s="132">
        <v>11</v>
      </c>
      <c r="B11" s="132" t="s">
        <v>107</v>
      </c>
      <c r="C11" s="133" t="s">
        <v>79</v>
      </c>
    </row>
    <row r="12" spans="1:3" ht="14.25" customHeight="1">
      <c r="A12" s="132">
        <v>12</v>
      </c>
      <c r="B12" s="132" t="s">
        <v>107</v>
      </c>
      <c r="C12" s="133" t="s">
        <v>83</v>
      </c>
    </row>
    <row r="13" spans="1:2" ht="14.25" customHeight="1">
      <c r="A13" s="132">
        <v>13</v>
      </c>
      <c r="B13" s="132" t="s">
        <v>107</v>
      </c>
    </row>
    <row r="14" spans="1:2" ht="14.25" customHeight="1">
      <c r="A14" s="132">
        <v>14</v>
      </c>
      <c r="B14" s="132" t="s">
        <v>107</v>
      </c>
    </row>
    <row r="15" spans="1:2" ht="14.25" customHeight="1">
      <c r="A15" s="132">
        <v>15</v>
      </c>
      <c r="B15" s="132" t="s">
        <v>107</v>
      </c>
    </row>
    <row r="16" spans="1:2" ht="14.25" customHeight="1">
      <c r="A16" s="132">
        <v>16</v>
      </c>
      <c r="B16" s="132" t="s">
        <v>107</v>
      </c>
    </row>
    <row r="17" spans="1:2" ht="14.25" customHeight="1">
      <c r="A17" s="132">
        <v>17</v>
      </c>
      <c r="B17" s="132" t="s">
        <v>107</v>
      </c>
    </row>
    <row r="18" spans="1:2" ht="14.25" customHeight="1">
      <c r="A18" s="132">
        <v>18</v>
      </c>
      <c r="B18" s="132" t="s">
        <v>107</v>
      </c>
    </row>
    <row r="19" spans="1:2" ht="14.25" customHeight="1">
      <c r="A19" s="132">
        <v>19</v>
      </c>
      <c r="B19" s="132" t="s">
        <v>107</v>
      </c>
    </row>
    <row r="20" spans="1:2" ht="14.25" customHeight="1">
      <c r="A20" s="132">
        <v>20</v>
      </c>
      <c r="B20" s="132" t="s">
        <v>107</v>
      </c>
    </row>
    <row r="21" spans="1:2" ht="14.25" customHeight="1">
      <c r="A21" s="132">
        <v>21</v>
      </c>
      <c r="B21" s="132" t="s">
        <v>104</v>
      </c>
    </row>
    <row r="22" spans="1:2" ht="14.25" customHeight="1">
      <c r="A22" s="132">
        <v>22</v>
      </c>
      <c r="B22" s="132" t="s">
        <v>105</v>
      </c>
    </row>
    <row r="23" spans="1:2" ht="14.25" customHeight="1">
      <c r="A23" s="132">
        <v>23</v>
      </c>
      <c r="B23" s="132" t="s">
        <v>106</v>
      </c>
    </row>
    <row r="24" spans="1:2" ht="14.25" customHeight="1">
      <c r="A24" s="132">
        <v>24</v>
      </c>
      <c r="B24" s="132" t="s">
        <v>107</v>
      </c>
    </row>
    <row r="25" spans="1:2" ht="14.25" customHeight="1">
      <c r="A25" s="132">
        <v>25</v>
      </c>
      <c r="B25" s="132" t="s">
        <v>107</v>
      </c>
    </row>
    <row r="26" spans="1:2" ht="14.25" customHeight="1">
      <c r="A26" s="132">
        <v>26</v>
      </c>
      <c r="B26" s="132" t="s">
        <v>107</v>
      </c>
    </row>
    <row r="27" spans="1:2" ht="14.25" customHeight="1">
      <c r="A27" s="132">
        <v>27</v>
      </c>
      <c r="B27" s="132" t="s">
        <v>107</v>
      </c>
    </row>
    <row r="28" spans="1:2" ht="14.25" customHeight="1">
      <c r="A28" s="132">
        <v>28</v>
      </c>
      <c r="B28" s="132" t="s">
        <v>107</v>
      </c>
    </row>
    <row r="29" spans="1:2" ht="14.25" customHeight="1">
      <c r="A29" s="132">
        <v>29</v>
      </c>
      <c r="B29" s="132" t="s">
        <v>107</v>
      </c>
    </row>
    <row r="30" spans="1:2" ht="14.25" customHeight="1">
      <c r="A30" s="132">
        <v>30</v>
      </c>
      <c r="B30" s="132" t="s">
        <v>107</v>
      </c>
    </row>
    <row r="31" spans="1:2" ht="14.25" customHeight="1">
      <c r="A31" s="132">
        <v>31</v>
      </c>
      <c r="B31" s="132" t="s">
        <v>104</v>
      </c>
    </row>
  </sheetData>
  <sheetProtection password="91A7"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alrahiman</dc:creator>
  <cp:keywords/>
  <dc:description/>
  <cp:lastModifiedBy>DELL</cp:lastModifiedBy>
  <cp:lastPrinted>2020-01-28T12:22:55Z</cp:lastPrinted>
  <dcterms:created xsi:type="dcterms:W3CDTF">2011-12-29T10:33:30Z</dcterms:created>
  <dcterms:modified xsi:type="dcterms:W3CDTF">2020-01-29T08:15:12Z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